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5\งานสิ้นเดือน\"/>
    </mc:Choice>
  </mc:AlternateContent>
  <bookViews>
    <workbookView xWindow="0" yWindow="0" windowWidth="20490" windowHeight="7050" firstSheet="2" activeTab="3"/>
  </bookViews>
  <sheets>
    <sheet name="สรุป" sheetId="15" r:id="rId1"/>
    <sheet name="รวมทุกเดือน" sheetId="14" r:id="rId2"/>
    <sheet name="ต.ค.64" sheetId="10" r:id="rId3"/>
    <sheet name="พ.ย.64" sheetId="21" r:id="rId4"/>
    <sheet name="ตัวอย่างการกรอก สขร. 75%" sheetId="18" r:id="rId5"/>
    <sheet name="สรุป (แบบฟอร์ม)" sheetId="19" r:id="rId6"/>
    <sheet name="รวมทุกเดือน  (แบบฟอร์ม)" sheetId="20" r:id="rId7"/>
    <sheet name="เรื่องร้องเรียนจัดซื้อ (ฝสอ.)" sheetId="5" state="hidden" r:id="rId8"/>
  </sheets>
  <definedNames>
    <definedName name="_xlnm.Print_Area" localSheetId="1">รวมทุกเดือน!$A$1:$Q$25</definedName>
    <definedName name="_xlnm.Print_Area" localSheetId="6">'รวมทุกเดือน  (แบบฟอร์ม)'!$A$1:$Q$25</definedName>
    <definedName name="_xlnm.Print_Area" localSheetId="0">สรุป!$A$1:$AF$37</definedName>
    <definedName name="_xlnm.Print_Area" localSheetId="5">'สรุป (แบบฟอร์ม)'!$A$1:$AF$41</definedName>
    <definedName name="_xlnm.Print_Titles" localSheetId="1">รวมทุกเดือน!$1:$7</definedName>
    <definedName name="_xlnm.Print_Titles" localSheetId="0">สรุป!$7:$7</definedName>
    <definedName name="_xlnm.Print_Titles" localSheetId="5">'สรุป (แบบฟอร์ม)'!$7:$7</definedName>
  </definedNames>
  <calcPr calcId="162913"/>
</workbook>
</file>

<file path=xl/calcChain.xml><?xml version="1.0" encoding="utf-8"?>
<calcChain xmlns="http://schemas.openxmlformats.org/spreadsheetml/2006/main">
  <c r="D35" i="15" l="1"/>
  <c r="AE28" i="15"/>
  <c r="AD28" i="15"/>
  <c r="AF28" i="15" s="1"/>
  <c r="D29" i="15"/>
  <c r="D31" i="15" s="1"/>
  <c r="D32" i="15" s="1"/>
  <c r="C29" i="15"/>
  <c r="AE27" i="15" l="1"/>
  <c r="AE20" i="15"/>
  <c r="AF10" i="15"/>
  <c r="O17" i="14"/>
  <c r="O18" i="14"/>
  <c r="O19" i="14"/>
  <c r="M17" i="14"/>
  <c r="M18" i="14"/>
  <c r="M19" i="14"/>
  <c r="M20" i="14"/>
  <c r="N20" i="14"/>
  <c r="M21" i="14"/>
  <c r="N21" i="14"/>
  <c r="M22" i="14"/>
  <c r="O22" i="14"/>
  <c r="M23" i="14"/>
  <c r="O23" i="14"/>
  <c r="M16" i="14"/>
  <c r="J17" i="14"/>
  <c r="K17" i="14"/>
  <c r="L17" i="14"/>
  <c r="G18" i="14"/>
  <c r="I18" i="14"/>
  <c r="J18" i="14"/>
  <c r="K18" i="14"/>
  <c r="L18" i="14"/>
  <c r="J19" i="14"/>
  <c r="K19" i="14"/>
  <c r="L19" i="14"/>
  <c r="J20" i="14"/>
  <c r="K20" i="14"/>
  <c r="L20" i="14"/>
  <c r="J21" i="14"/>
  <c r="K21" i="14"/>
  <c r="L21" i="14"/>
  <c r="J22" i="14"/>
  <c r="K22" i="14"/>
  <c r="L22" i="14"/>
  <c r="J23" i="14"/>
  <c r="K23" i="14"/>
  <c r="L23" i="14"/>
  <c r="F17" i="14"/>
  <c r="F18" i="14"/>
  <c r="F19" i="14"/>
  <c r="F20" i="14"/>
  <c r="F21" i="14"/>
  <c r="F22" i="14"/>
  <c r="F23" i="14"/>
  <c r="E17" i="14"/>
  <c r="E18" i="14"/>
  <c r="E19" i="14"/>
  <c r="E20" i="14"/>
  <c r="E21" i="14"/>
  <c r="E22" i="14"/>
  <c r="E23" i="14"/>
  <c r="D17" i="14"/>
  <c r="D18" i="14"/>
  <c r="D19" i="14"/>
  <c r="D20" i="14"/>
  <c r="D21" i="14"/>
  <c r="D22" i="14"/>
  <c r="D23" i="14"/>
  <c r="C17" i="14"/>
  <c r="C18" i="14"/>
  <c r="C19" i="14"/>
  <c r="C20" i="14"/>
  <c r="C21" i="14"/>
  <c r="C22" i="14"/>
  <c r="C23" i="14"/>
  <c r="B17" i="14"/>
  <c r="B18" i="14"/>
  <c r="B19" i="14"/>
  <c r="B20" i="14"/>
  <c r="B21" i="14"/>
  <c r="B22" i="14"/>
  <c r="B23" i="14"/>
  <c r="H13" i="21"/>
  <c r="H19" i="14" s="1"/>
  <c r="G13" i="21"/>
  <c r="I13" i="21" s="1"/>
  <c r="I19" i="14" s="1"/>
  <c r="I12" i="21"/>
  <c r="H12" i="21"/>
  <c r="H18" i="14" s="1"/>
  <c r="D16" i="14"/>
  <c r="E16" i="14"/>
  <c r="F16" i="14"/>
  <c r="J16" i="14"/>
  <c r="K16" i="14"/>
  <c r="L16" i="14"/>
  <c r="C16" i="14"/>
  <c r="B16" i="14"/>
  <c r="G19" i="14" l="1"/>
  <c r="H17" i="21"/>
  <c r="H23" i="14" s="1"/>
  <c r="G17" i="21"/>
  <c r="H16" i="21"/>
  <c r="H22" i="14" s="1"/>
  <c r="G16" i="21"/>
  <c r="H15" i="21"/>
  <c r="H21" i="14" s="1"/>
  <c r="G15" i="21"/>
  <c r="H14" i="21"/>
  <c r="H20" i="14" s="1"/>
  <c r="G14" i="21"/>
  <c r="H11" i="21"/>
  <c r="H17" i="14" s="1"/>
  <c r="G11" i="21"/>
  <c r="H10" i="21"/>
  <c r="H16" i="14" s="1"/>
  <c r="G10" i="21"/>
  <c r="I11" i="21" l="1"/>
  <c r="I17" i="14" s="1"/>
  <c r="G17" i="14"/>
  <c r="I15" i="21"/>
  <c r="I21" i="14" s="1"/>
  <c r="G21" i="14"/>
  <c r="I17" i="21"/>
  <c r="I23" i="14" s="1"/>
  <c r="G23" i="14"/>
  <c r="I14" i="21"/>
  <c r="I20" i="14" s="1"/>
  <c r="G20" i="14"/>
  <c r="I16" i="21"/>
  <c r="I22" i="14" s="1"/>
  <c r="G22" i="14"/>
  <c r="I10" i="21"/>
  <c r="I16" i="14" s="1"/>
  <c r="G16" i="14"/>
  <c r="AE25" i="15" l="1"/>
  <c r="AE22" i="15"/>
  <c r="AE16" i="15"/>
  <c r="AE17" i="15"/>
  <c r="AE11" i="15"/>
  <c r="AE13" i="15"/>
  <c r="AD10" i="15"/>
  <c r="AE10" i="15"/>
  <c r="AD13" i="15"/>
  <c r="AD16" i="15"/>
  <c r="AD17" i="15"/>
  <c r="AD20" i="15"/>
  <c r="AD22" i="15"/>
  <c r="M9" i="14"/>
  <c r="M10" i="14"/>
  <c r="M11" i="14"/>
  <c r="M12" i="14"/>
  <c r="M13" i="14"/>
  <c r="M14" i="14"/>
  <c r="M15" i="14"/>
  <c r="M8" i="14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D35" i="19" s="1"/>
  <c r="D36" i="19" s="1"/>
  <c r="AE31" i="19"/>
  <c r="AF31" i="19" s="1"/>
  <c r="AD31" i="19"/>
  <c r="AF30" i="19"/>
  <c r="AE30" i="19"/>
  <c r="AD30" i="19"/>
  <c r="AE29" i="19"/>
  <c r="AF29" i="19" s="1"/>
  <c r="AD29" i="19"/>
  <c r="C29" i="19"/>
  <c r="AE28" i="19"/>
  <c r="AF28" i="19" s="1"/>
  <c r="AD28" i="19"/>
  <c r="C28" i="19"/>
  <c r="AE27" i="19"/>
  <c r="AF27" i="19" s="1"/>
  <c r="AD27" i="19"/>
  <c r="C27" i="19"/>
  <c r="AE26" i="19"/>
  <c r="AF26" i="19" s="1"/>
  <c r="AD26" i="19"/>
  <c r="C26" i="19"/>
  <c r="AE25" i="19"/>
  <c r="AF25" i="19" s="1"/>
  <c r="AD25" i="19"/>
  <c r="C25" i="19"/>
  <c r="AE24" i="19"/>
  <c r="AF24" i="19" s="1"/>
  <c r="AE23" i="19"/>
  <c r="AF23" i="19" s="1"/>
  <c r="AD23" i="19"/>
  <c r="C23" i="19"/>
  <c r="AE22" i="19"/>
  <c r="AF22" i="19" s="1"/>
  <c r="AD22" i="19"/>
  <c r="C22" i="19"/>
  <c r="AE21" i="19"/>
  <c r="AF21" i="19" s="1"/>
  <c r="AD21" i="19"/>
  <c r="C21" i="19"/>
  <c r="AE20" i="19"/>
  <c r="AF20" i="19" s="1"/>
  <c r="AD20" i="19"/>
  <c r="C20" i="19"/>
  <c r="AE19" i="19"/>
  <c r="AF19" i="19" s="1"/>
  <c r="AD19" i="19"/>
  <c r="C19" i="19"/>
  <c r="AE18" i="19"/>
  <c r="AF18" i="19" s="1"/>
  <c r="AD18" i="19"/>
  <c r="C18" i="19"/>
  <c r="AE17" i="19"/>
  <c r="AF17" i="19" s="1"/>
  <c r="AD17" i="19"/>
  <c r="C17" i="19"/>
  <c r="C33" i="19" s="1"/>
  <c r="AE16" i="19"/>
  <c r="AF16" i="19" s="1"/>
  <c r="AE15" i="19"/>
  <c r="AF15" i="19" s="1"/>
  <c r="AD15" i="19"/>
  <c r="C15" i="19"/>
  <c r="AE14" i="19"/>
  <c r="AF14" i="19" s="1"/>
  <c r="AD14" i="19"/>
  <c r="C14" i="19"/>
  <c r="AE13" i="19"/>
  <c r="AF13" i="19" s="1"/>
  <c r="AD13" i="19"/>
  <c r="C13" i="19"/>
  <c r="AE12" i="19"/>
  <c r="AF12" i="19" s="1"/>
  <c r="AD12" i="19"/>
  <c r="C12" i="19"/>
  <c r="AE11" i="19"/>
  <c r="AF11" i="19" s="1"/>
  <c r="AD11" i="19"/>
  <c r="C11" i="19"/>
  <c r="AE10" i="19"/>
  <c r="AF10" i="19" s="1"/>
  <c r="AD10" i="19"/>
  <c r="AD33" i="19" s="1"/>
  <c r="C10" i="19"/>
  <c r="AE33" i="19" l="1"/>
  <c r="AF33" i="19" l="1"/>
  <c r="D38" i="19"/>
  <c r="D41" i="19" l="1"/>
  <c r="D39" i="19"/>
  <c r="H11" i="10" l="1"/>
  <c r="I11" i="10"/>
  <c r="H12" i="10"/>
  <c r="H13" i="10"/>
  <c r="H14" i="10"/>
  <c r="H15" i="10"/>
  <c r="H16" i="10"/>
  <c r="H17" i="10"/>
  <c r="G11" i="10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D17" i="10"/>
  <c r="D16" i="10"/>
  <c r="D15" i="10"/>
  <c r="D14" i="10"/>
  <c r="D13" i="10"/>
  <c r="D12" i="10"/>
  <c r="H10" i="10"/>
  <c r="D10" i="10"/>
  <c r="G10" i="10" s="1"/>
  <c r="I10" i="10" s="1"/>
  <c r="AD27" i="15"/>
  <c r="AD25" i="15"/>
  <c r="F23" i="15"/>
  <c r="F21" i="15"/>
  <c r="F19" i="15"/>
  <c r="F18" i="15"/>
  <c r="F15" i="15"/>
  <c r="F14" i="15"/>
  <c r="F12" i="15"/>
  <c r="AE12" i="15" s="1"/>
  <c r="AE18" i="15" l="1"/>
  <c r="AD18" i="15"/>
  <c r="AD12" i="15"/>
  <c r="AD23" i="15"/>
  <c r="AE23" i="15"/>
  <c r="AE19" i="15"/>
  <c r="AD19" i="15"/>
  <c r="AE15" i="15"/>
  <c r="AD15" i="15"/>
  <c r="AE14" i="15"/>
  <c r="AD14" i="15"/>
  <c r="AD21" i="15"/>
  <c r="AF21" i="15" s="1"/>
  <c r="AE21" i="15"/>
  <c r="AF18" i="15"/>
  <c r="AF19" i="15"/>
  <c r="AF20" i="15"/>
  <c r="AF22" i="15"/>
  <c r="E29" i="15" l="1"/>
  <c r="AC29" i="15" l="1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E26" i="15"/>
  <c r="AF14" i="15" l="1"/>
  <c r="AF16" i="15"/>
  <c r="AF23" i="15"/>
  <c r="AF13" i="15"/>
  <c r="AF15" i="15"/>
  <c r="AF17" i="15"/>
  <c r="AF26" i="15"/>
  <c r="AD29" i="15"/>
  <c r="AF27" i="15"/>
  <c r="AF12" i="15"/>
  <c r="AF25" i="15"/>
  <c r="AE29" i="15"/>
  <c r="D34" i="15" s="1"/>
  <c r="AF29" i="15" l="1"/>
  <c r="G11" i="14"/>
  <c r="G9" i="14"/>
  <c r="D37" i="15" l="1"/>
  <c r="B9" i="14"/>
  <c r="C9" i="14"/>
  <c r="D9" i="14"/>
  <c r="E9" i="14"/>
  <c r="F9" i="14"/>
  <c r="H9" i="14"/>
  <c r="I9" i="14"/>
  <c r="J9" i="14"/>
  <c r="K9" i="14"/>
  <c r="L9" i="14"/>
  <c r="B10" i="14"/>
  <c r="C10" i="14"/>
  <c r="D10" i="14"/>
  <c r="E10" i="14"/>
  <c r="F10" i="14"/>
  <c r="G10" i="14"/>
  <c r="H10" i="14"/>
  <c r="I10" i="14"/>
  <c r="J10" i="14"/>
  <c r="K10" i="14"/>
  <c r="L10" i="14"/>
  <c r="B11" i="14"/>
  <c r="C11" i="14"/>
  <c r="D11" i="14"/>
  <c r="E11" i="14"/>
  <c r="F11" i="14"/>
  <c r="H11" i="14"/>
  <c r="I11" i="14"/>
  <c r="J11" i="14"/>
  <c r="K11" i="14"/>
  <c r="L11" i="14"/>
  <c r="B12" i="14"/>
  <c r="C12" i="14"/>
  <c r="D12" i="14"/>
  <c r="E12" i="14"/>
  <c r="F12" i="14"/>
  <c r="G12" i="14"/>
  <c r="H12" i="14"/>
  <c r="I12" i="14"/>
  <c r="J12" i="14"/>
  <c r="K12" i="14"/>
  <c r="L12" i="14"/>
  <c r="B13" i="14"/>
  <c r="C13" i="14"/>
  <c r="D13" i="14"/>
  <c r="E13" i="14"/>
  <c r="F13" i="14"/>
  <c r="G13" i="14"/>
  <c r="H13" i="14"/>
  <c r="I13" i="14"/>
  <c r="J13" i="14"/>
  <c r="K13" i="14"/>
  <c r="L13" i="14"/>
  <c r="B14" i="14"/>
  <c r="C14" i="14"/>
  <c r="D14" i="14"/>
  <c r="E14" i="14"/>
  <c r="F14" i="14"/>
  <c r="G14" i="14"/>
  <c r="H14" i="14"/>
  <c r="I14" i="14"/>
  <c r="J14" i="14"/>
  <c r="K14" i="14"/>
  <c r="L14" i="14"/>
  <c r="B15" i="14"/>
  <c r="C15" i="14"/>
  <c r="D15" i="14"/>
  <c r="E15" i="14"/>
  <c r="F15" i="14"/>
  <c r="G15" i="14"/>
  <c r="H15" i="14"/>
  <c r="I15" i="14"/>
  <c r="J15" i="14"/>
  <c r="K15" i="14"/>
  <c r="L15" i="14"/>
  <c r="C8" i="14"/>
  <c r="D8" i="14"/>
  <c r="E8" i="14"/>
  <c r="F8" i="14"/>
  <c r="G8" i="14"/>
  <c r="H8" i="14"/>
  <c r="I8" i="14"/>
  <c r="J8" i="14"/>
  <c r="K8" i="14"/>
  <c r="L8" i="14"/>
  <c r="B8" i="14"/>
</calcChain>
</file>

<file path=xl/comments1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9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<sst xmlns="http://schemas.openxmlformats.org/spreadsheetml/2006/main" count="504" uniqueCount="206">
  <si>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</si>
  <si>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</si>
  <si>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</si>
  <si>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</si>
  <si>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</si>
  <si>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</si>
  <si>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</si>
  <si>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</si>
  <si>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</si>
  <si>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</si>
  <si>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</si>
  <si>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</si>
  <si>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</si>
  <si>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</si>
  <si>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</si>
  <si>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</si>
  <si>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</si>
  <si>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</si>
  <si>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</si>
  <si>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</si>
  <si>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</si>
  <si>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</si>
  <si>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</si>
  <si>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</si>
  <si>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</si>
  <si>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</si>
  <si>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</si>
  <si>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</si>
  <si>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</si>
  <si>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</si>
  <si>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</si>
  <si>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</si>
  <si>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</si>
  <si>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</si>
  <si>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</si>
  <si>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 xml:space="preserve">งานขยายเขต - รับจ้างงาน </t>
  </si>
  <si>
    <t>งบลงทุน-งานซื้อ (สาขาดำเนินการเอง)</t>
  </si>
  <si>
    <t>งบทำการ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</si>
  <si>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</si>
  <si>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</si>
  <si>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</si>
  <si>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ค่าจ้างเหมาสำรวจและซ่อมท่อ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</si>
  <si>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</si>
  <si>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</si>
  <si>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</si>
  <si>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</si>
  <si>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เดือนที่จัดซื้อจัดจ้าง</t>
  </si>
  <si>
    <t>งบค่าจ้างเหมาบริการอื่น</t>
  </si>
  <si>
    <t>/</t>
  </si>
  <si>
    <t>งบประมาณปี 2565</t>
  </si>
  <si>
    <t>ราคาต่ำสุด</t>
  </si>
  <si>
    <t>สรุปผลการดำเนินการจัดซื้อจัดจ้าง</t>
  </si>
  <si>
    <t>ปีงบประมาณ 2565 (สะสม)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</si>
  <si>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</si>
  <si>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</si>
  <si>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</si>
  <si>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</si>
  <si>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</si>
  <si>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</si>
  <si>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</si>
  <si>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</si>
  <si>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</si>
  <si>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</si>
  <si>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</si>
  <si>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</si>
  <si>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</si>
  <si>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</si>
  <si>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</si>
  <si>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</si>
  <si>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</si>
  <si>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</si>
  <si>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</si>
  <si>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</si>
  <si>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</si>
  <si>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</si>
  <si>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</si>
  <si>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</si>
  <si>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</si>
  <si>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</si>
  <si>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</si>
  <si>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</si>
  <si>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งบประมาณที่ได้รับจัดสรรสุทธิ 
(ไม่รวมภาษีมูลค่าเพิ่ม)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</si>
  <si>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</si>
  <si>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>ระบุปีงบประมาณที่ใช้ / WBS</t>
  </si>
  <si>
    <t xml:space="preserve">หมวดงบประมาณ </t>
  </si>
  <si>
    <t>ร้อยละของวงเงินงบประมาณที่ส่งเสริม SMEs แล้ว</t>
  </si>
  <si>
    <t>งานปรับปรุงท่อเพื่อลดน้ำสูญเสีย ปีงบประมาณ 2564</t>
  </si>
  <si>
    <t>รวม</t>
  </si>
  <si>
    <t>ผลการจัดซื้อจัดจ้าง SME ที่ทำได้สะสม ต.ค.64</t>
  </si>
  <si>
    <t>งบประมาณที่ได้รับจัดสรร กลุ่มสินค้า/พัสดุ SMEs</t>
  </si>
  <si>
    <t>คงเหลือการจัดซื้อจัดจ้างวงเงินกับผู้ประกอบการ SMEs</t>
  </si>
  <si>
    <t>สำนักงานประปาสาขา............/ ฝ่าย............</t>
  </si>
  <si>
    <t>สรุปผลการดำเนินการจัดซื้อจัดจ้าง ประจำเดือน ต.ค.64</t>
  </si>
  <si>
    <t>จ้างปรับปรุงเครื่องทดสอบความเที่ยงตรงมาตรวัดน้ำ ขนาด 3 นิ้ว - 4 นิ้ว</t>
  </si>
  <si>
    <t>เครื่องฉีดน้ำแรงดันสูง</t>
  </si>
  <si>
    <t>งานจัดซื้อพร้อมติดตั้งตู้ MDB1 อาคารโรงงานซ่อมบำรุงมาตรวัดน้ำ</t>
  </si>
  <si>
    <t>งานซื้อพร้อมติดตั้ง Electromagnetic Flow Meter</t>
  </si>
  <si>
    <t>งานซื้อพร้อมติดตั้ง Temperature Sensor and Transmitter</t>
  </si>
  <si>
    <t>งานซื้อพร้อมติดตั้ง Variable Area Flow Meter</t>
  </si>
  <si>
    <t>งานซื้อพร้อมติดตั้งชุด Sensor ตรวจจับระดับน้ำ</t>
  </si>
  <si>
    <t>บล็อกกระแทกไร้สาย</t>
  </si>
  <si>
    <t>บล็อกลมขนาด Sq.Dr 1/2 นิ้ว 14 HP แบบก้านยาว</t>
  </si>
  <si>
    <t>รถยกสูงกึ่งไฟฟ้า</t>
  </si>
  <si>
    <t>เครื่องเคลือบบัตร</t>
  </si>
  <si>
    <t>เครื่องตัดสติ๊กเกอร์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</si>
  <si>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</si>
  <si>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</si>
  <si>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</si>
  <si>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</si>
  <si>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</si>
  <si>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</si>
  <si>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</si>
  <si>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</si>
  <si>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</si>
  <si>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</si>
  <si>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</si>
  <si>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</si>
  <si>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</si>
  <si>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</si>
  <si>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</si>
  <si>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</si>
  <si>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</si>
  <si>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</si>
  <si>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</si>
  <si>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</si>
  <si>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</si>
  <si>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</si>
  <si>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</si>
  <si>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</si>
  <si>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</si>
  <si>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</si>
  <si>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</si>
  <si>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</si>
  <si>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</si>
  <si>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</si>
  <si>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</si>
  <si>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</si>
  <si>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</si>
  <si>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</si>
  <si>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>ประจำเดือน พ.ย.64  / สะสม ต.ค.64 - พ.ย.64</t>
  </si>
  <si>
    <t>สำนักงานประปาสาขา........ / ฝ่าย......</t>
  </si>
  <si>
    <t>งานขยายเขต - ติดตั้งประปาใหม่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</si>
  <si>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</si>
  <si>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</si>
  <si>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</si>
  <si>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เก้าอี้เอนกประสงค์</t>
  </si>
  <si>
    <t>เครื่องโทรสารแบบใช้กระดาษ A4 ส่งเอกสารได้ครั้งละ 20 แผ่น</t>
  </si>
  <si>
    <t>โต๊ะและเก้าอี้สำหรับใช้ในโรงอาหาร จำนวน 4 ที่นั่ง</t>
  </si>
  <si>
    <t>โต๊ะเอนกประสงค์</t>
  </si>
  <si>
    <t>โทรศัพท์ไร้สาย</t>
  </si>
  <si>
    <t>เครื่องตรวจวัดความเข้มของแสงสว่าง</t>
  </si>
  <si>
    <t xml:space="preserve">ลูกกลิ้งวัดระยะทาง 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</si>
  <si>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</si>
  <si>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</si>
  <si>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</si>
  <si>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ค่าจ้างเหมาบริการอื่น</t>
  </si>
  <si>
    <t>งบประมาณปีเก่า</t>
  </si>
  <si>
    <t>ต.ค. 2564</t>
  </si>
  <si>
    <t xml:space="preserve">           2565             C-65.1.05.01.0103</t>
  </si>
  <si>
    <t xml:space="preserve">           2565            C-65.1.05.05.0007</t>
  </si>
  <si>
    <t xml:space="preserve">           2565             C-65.1.03.01.0024</t>
  </si>
  <si>
    <t xml:space="preserve">           2565             C-65.1.03.01.0025</t>
  </si>
  <si>
    <t xml:space="preserve">           2565             C-65.1.03.01.0031</t>
  </si>
  <si>
    <t xml:space="preserve">           2565             C-65.1.03.01.0007</t>
  </si>
  <si>
    <t xml:space="preserve">           2565             C-65.1.03.01.0033</t>
  </si>
  <si>
    <t>คำนวณร้อยละ 30 ของวงเงิน 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</si>
  <si>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</si>
  <si>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</si>
  <si>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</si>
  <si>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</si>
  <si>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</si>
  <si>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</si>
  <si>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</si>
  <si>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</si>
  <si>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</si>
  <si>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</si>
  <si>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</si>
  <si>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</si>
  <si>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</si>
  <si>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</si>
  <si>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</si>
  <si>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</si>
  <si>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</si>
  <si>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</si>
  <si>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</si>
  <si>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</si>
  <si>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</si>
  <si>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</si>
  <si>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</si>
  <si>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</si>
  <si>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</si>
  <si>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</si>
  <si>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</si>
  <si>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</si>
  <si>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</si>
  <si>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</si>
  <si>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</si>
  <si>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>พ.ย. 2564</t>
  </si>
  <si>
    <t xml:space="preserve">           2565             C-65.1.05.01.0120</t>
  </si>
  <si>
    <t xml:space="preserve">           2565             C-65.1.03.01.0020</t>
  </si>
  <si>
    <t xml:space="preserve">           2565             C-65.1.03.01.0047</t>
  </si>
  <si>
    <t xml:space="preserve">           2565             C-65.1.03.01.0026</t>
  </si>
  <si>
    <t xml:space="preserve">           2565             C-65.1.03.01.0028</t>
  </si>
  <si>
    <t>ประจำเดือน พ.ย. 64  / สะสม ต.ค. 64  - พ.ย. 64</t>
  </si>
  <si>
    <t>จ้างสอบเทียบเครื่องวัดอัตราการไหล Coriolis mass flow meter ขนาด ศก. 2 นิ้ว และขนาด ศก. 4 นิ้ว</t>
  </si>
  <si>
    <t xml:space="preserve">จ้างสอบเทียบเครื่องวัดอัตราการไหล Coriolis mass flow meter ขนาด ศก. 2 นิ้ว และขนาด ศก. 4 นิ้ว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</si>
</sst>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);[Red]\(#,##0.00\)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sz val="14"/>
      <color indexed="8"/>
      <name val="TH SarabunPSK"/>
      <family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13" fillId="0" borderId="0" xfId="0" applyFont="1"/>
    <xf numFmtId="14" fontId="11" fillId="0" borderId="1" xfId="0" applyNumberFormat="1" applyFont="1" applyBorder="1" applyAlignment="1">
      <alignment horizontal="center"/>
    </xf>
    <xf numFmtId="43" fontId="11" fillId="0" borderId="0" xfId="1" applyFont="1" applyBorder="1" applyAlignment="1">
      <alignment horizontal="center" vertical="center" wrapText="1"/>
    </xf>
    <xf numFmtId="43" fontId="13" fillId="0" borderId="0" xfId="1" applyFont="1"/>
    <xf numFmtId="0" fontId="13" fillId="0" borderId="0" xfId="0" applyFont="1" applyAlignment="1">
      <alignment horizontal="center"/>
    </xf>
    <xf numFmtId="0" fontId="11" fillId="0" borderId="1" xfId="3" applyFont="1" applyBorder="1" applyAlignment="1">
      <alignment horizontal="left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0" fontId="11" fillId="0" borderId="1" xfId="3" applyFont="1" applyBorder="1" applyAlignment="1">
      <alignment horizontal="left" vertical="top" wrapText="1"/>
    </xf>
    <xf numFmtId="43" fontId="11" fillId="0" borderId="1" xfId="1" applyFont="1" applyBorder="1" applyAlignment="1">
      <alignment horizontal="left" vertical="top" wrapText="1"/>
    </xf>
    <xf numFmtId="0" fontId="11" fillId="0" borderId="1" xfId="3" applyFont="1" applyBorder="1" applyAlignment="1">
      <alignment horizontal="center" vertical="top" wrapText="1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3" xfId="1" applyFont="1" applyFill="1" applyBorder="1" applyAlignment="1">
      <alignment horizontal="center" vertical="center" wrapText="1"/>
    </xf>
    <xf numFmtId="43" fontId="9" fillId="6" borderId="8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1" applyFont="1" applyBorder="1"/>
    <xf numFmtId="43" fontId="10" fillId="0" borderId="6" xfId="1" applyFont="1" applyBorder="1"/>
    <xf numFmtId="43" fontId="10" fillId="0" borderId="1" xfId="1" applyFont="1" applyBorder="1"/>
    <xf numFmtId="43" fontId="10" fillId="0" borderId="5" xfId="1" applyFont="1" applyBorder="1"/>
    <xf numFmtId="0" fontId="10" fillId="0" borderId="1" xfId="0" applyFont="1" applyBorder="1"/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10" fontId="10" fillId="0" borderId="1" xfId="5" applyNumberFormat="1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43" fontId="10" fillId="0" borderId="6" xfId="1" applyFont="1" applyFill="1" applyBorder="1"/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/>
    <xf numFmtId="43" fontId="10" fillId="0" borderId="5" xfId="1" applyFont="1" applyFill="1" applyBorder="1"/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/>
    <xf numFmtId="43" fontId="9" fillId="6" borderId="1" xfId="1" applyFont="1" applyFill="1" applyBorder="1"/>
    <xf numFmtId="43" fontId="10" fillId="6" borderId="6" xfId="1" applyFont="1" applyFill="1" applyBorder="1"/>
    <xf numFmtId="43" fontId="10" fillId="6" borderId="6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1" xfId="1" applyFont="1" applyFill="1" applyBorder="1"/>
    <xf numFmtId="43" fontId="10" fillId="6" borderId="5" xfId="1" applyFont="1" applyFill="1" applyBorder="1"/>
    <xf numFmtId="10" fontId="10" fillId="6" borderId="1" xfId="5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/>
    <xf numFmtId="43" fontId="9" fillId="7" borderId="1" xfId="1" applyFont="1" applyFill="1" applyBorder="1"/>
    <xf numFmtId="43" fontId="10" fillId="7" borderId="1" xfId="1" applyFont="1" applyFill="1" applyBorder="1"/>
    <xf numFmtId="43" fontId="11" fillId="7" borderId="1" xfId="1" applyFont="1" applyFill="1" applyBorder="1" applyAlignment="1">
      <alignment horizontal="left" vertical="top" wrapText="1"/>
    </xf>
    <xf numFmtId="43" fontId="10" fillId="7" borderId="1" xfId="1" applyFont="1" applyFill="1" applyBorder="1" applyAlignment="1">
      <alignment horizontal="center"/>
    </xf>
    <xf numFmtId="43" fontId="10" fillId="7" borderId="5" xfId="1" applyFont="1" applyFill="1" applyBorder="1"/>
    <xf numFmtId="10" fontId="10" fillId="7" borderId="1" xfId="5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0" fontId="9" fillId="0" borderId="0" xfId="0" applyFont="1"/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0" applyNumberFormat="1" applyFont="1"/>
    <xf numFmtId="43" fontId="9" fillId="0" borderId="0" xfId="1" applyFont="1"/>
    <xf numFmtId="43" fontId="10" fillId="0" borderId="0" xfId="1" applyFont="1"/>
    <xf numFmtId="43" fontId="9" fillId="0" borderId="0" xfId="1" applyFont="1" applyBorder="1" applyAlignment="1"/>
    <xf numFmtId="43" fontId="9" fillId="0" borderId="9" xfId="1" applyFont="1" applyBorder="1"/>
    <xf numFmtId="43" fontId="10" fillId="0" borderId="0" xfId="1" applyFont="1" applyBorder="1"/>
    <xf numFmtId="187" fontId="9" fillId="0" borderId="0" xfId="1" applyNumberFormat="1" applyFont="1" applyBorder="1"/>
    <xf numFmtId="10" fontId="9" fillId="0" borderId="0" xfId="5" applyNumberFormat="1" applyFont="1" applyAlignment="1">
      <alignment horizontal="center"/>
    </xf>
    <xf numFmtId="10" fontId="9" fillId="0" borderId="0" xfId="5" applyNumberFormat="1" applyFont="1" applyAlignment="1">
      <alignment horizontal="right"/>
    </xf>
    <xf numFmtId="0" fontId="22" fillId="0" borderId="0" xfId="2" applyFont="1" applyBorder="1" applyAlignment="1">
      <alignment vertical="center"/>
    </xf>
    <xf numFmtId="0" fontId="22" fillId="0" borderId="0" xfId="2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4" fontId="22" fillId="0" borderId="1" xfId="3" applyNumberFormat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3" fontId="19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3" fontId="18" fillId="0" borderId="0" xfId="0" applyNumberFormat="1" applyFont="1" applyAlignment="1">
      <alignment vertical="center"/>
    </xf>
    <xf numFmtId="43" fontId="24" fillId="0" borderId="0" xfId="0" applyNumberFormat="1" applyFont="1"/>
    <xf numFmtId="43" fontId="19" fillId="0" borderId="0" xfId="1" applyFont="1" applyBorder="1" applyAlignment="1">
      <alignment horizontal="center" vertical="center" wrapText="1"/>
    </xf>
    <xf numFmtId="43" fontId="18" fillId="0" borderId="0" xfId="0" applyNumberFormat="1" applyFont="1"/>
    <xf numFmtId="43" fontId="22" fillId="0" borderId="1" xfId="1" applyFont="1" applyBorder="1" applyAlignment="1">
      <alignment horizontal="center" vertical="center" wrapText="1"/>
    </xf>
    <xf numFmtId="4" fontId="22" fillId="0" borderId="1" xfId="3" applyNumberFormat="1" applyFont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7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43" fontId="18" fillId="0" borderId="0" xfId="1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7" fontId="18" fillId="0" borderId="1" xfId="0" quotePrefix="1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43" fontId="22" fillId="0" borderId="6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43" fontId="22" fillId="6" borderId="1" xfId="1" applyFont="1" applyFill="1" applyBorder="1" applyAlignment="1">
      <alignment horizontal="center" vertical="center" wrapText="1"/>
    </xf>
    <xf numFmtId="43" fontId="22" fillId="6" borderId="6" xfId="1" applyFont="1" applyFill="1" applyBorder="1" applyAlignment="1">
      <alignment horizontal="center" vertical="center" wrapText="1"/>
    </xf>
    <xf numFmtId="43" fontId="22" fillId="6" borderId="5" xfId="1" applyFont="1" applyFill="1" applyBorder="1" applyAlignment="1">
      <alignment horizontal="center" vertical="center" wrapText="1"/>
    </xf>
    <xf numFmtId="43" fontId="22" fillId="6" borderId="3" xfId="1" applyFont="1" applyFill="1" applyBorder="1" applyAlignment="1">
      <alignment horizontal="center" vertical="center" wrapText="1"/>
    </xf>
    <xf numFmtId="43" fontId="22" fillId="6" borderId="8" xfId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19" fillId="0" borderId="6" xfId="1" applyFont="1" applyBorder="1" applyAlignment="1">
      <alignment vertical="center"/>
    </xf>
    <xf numFmtId="43" fontId="19" fillId="0" borderId="5" xfId="1" applyFont="1" applyBorder="1" applyAlignment="1">
      <alignment vertical="center"/>
    </xf>
    <xf numFmtId="10" fontId="19" fillId="0" borderId="1" xfId="5" applyNumberFormat="1" applyFont="1" applyBorder="1" applyAlignment="1">
      <alignment horizontal="center" vertical="center"/>
    </xf>
    <xf numFmtId="43" fontId="22" fillId="0" borderId="1" xfId="1" applyFont="1" applyBorder="1" applyAlignment="1">
      <alignment vertical="center"/>
    </xf>
    <xf numFmtId="43" fontId="19" fillId="0" borderId="6" xfId="1" applyFont="1" applyBorder="1" applyAlignment="1">
      <alignment horizontal="center" vertical="center"/>
    </xf>
    <xf numFmtId="43" fontId="19" fillId="0" borderId="1" xfId="1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43" fontId="22" fillId="6" borderId="1" xfId="1" applyFont="1" applyFill="1" applyBorder="1" applyAlignment="1">
      <alignment vertical="center"/>
    </xf>
    <xf numFmtId="43" fontId="19" fillId="6" borderId="6" xfId="1" applyFont="1" applyFill="1" applyBorder="1" applyAlignment="1">
      <alignment vertical="center"/>
    </xf>
    <xf numFmtId="43" fontId="19" fillId="6" borderId="6" xfId="1" applyFont="1" applyFill="1" applyBorder="1" applyAlignment="1">
      <alignment horizontal="center" vertical="center"/>
    </xf>
    <xf numFmtId="43" fontId="19" fillId="6" borderId="1" xfId="1" applyFont="1" applyFill="1" applyBorder="1" applyAlignment="1">
      <alignment horizontal="center" vertical="center"/>
    </xf>
    <xf numFmtId="43" fontId="19" fillId="6" borderId="1" xfId="1" applyFont="1" applyFill="1" applyBorder="1" applyAlignment="1">
      <alignment vertical="center"/>
    </xf>
    <xf numFmtId="43" fontId="19" fillId="6" borderId="5" xfId="1" applyFont="1" applyFill="1" applyBorder="1" applyAlignment="1">
      <alignment vertical="center"/>
    </xf>
    <xf numFmtId="10" fontId="19" fillId="6" borderId="1" xfId="5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10" fontId="22" fillId="0" borderId="1" xfId="5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3" fontId="22" fillId="0" borderId="0" xfId="1" applyFont="1" applyBorder="1" applyAlignment="1">
      <alignment vertical="center"/>
    </xf>
    <xf numFmtId="10" fontId="22" fillId="0" borderId="0" xfId="5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43" fontId="22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22" fillId="0" borderId="9" xfId="1" applyFont="1" applyBorder="1" applyAlignment="1">
      <alignment vertical="center"/>
    </xf>
    <xf numFmtId="43" fontId="19" fillId="0" borderId="0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0" fontId="22" fillId="0" borderId="0" xfId="5" applyNumberFormat="1" applyFont="1" applyAlignment="1">
      <alignment horizontal="center" vertical="center"/>
    </xf>
    <xf numFmtId="10" fontId="22" fillId="0" borderId="0" xfId="5" applyNumberFormat="1" applyFont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17" fontId="18" fillId="2" borderId="1" xfId="0" quotePrefix="1" applyNumberFormat="1" applyFont="1" applyFill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 wrapText="1"/>
    </xf>
    <xf numFmtId="43" fontId="19" fillId="5" borderId="1" xfId="1" applyFont="1" applyFill="1" applyBorder="1" applyAlignment="1">
      <alignment horizontal="center" vertical="center" wrapText="1"/>
    </xf>
    <xf numFmtId="43" fontId="27" fillId="5" borderId="1" xfId="1" applyFont="1" applyFill="1" applyBorder="1" applyAlignment="1">
      <alignment horizontal="center" wrapText="1"/>
    </xf>
    <xf numFmtId="43" fontId="27" fillId="5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43" fontId="22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3" fontId="22" fillId="0" borderId="6" xfId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43" fontId="22" fillId="0" borderId="7" xfId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center" wrapText="1"/>
    </xf>
    <xf numFmtId="43" fontId="22" fillId="0" borderId="3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6" xfId="3" applyFont="1" applyFill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4" fontId="22" fillId="0" borderId="1" xfId="3" applyNumberFormat="1" applyFont="1" applyBorder="1" applyAlignment="1">
      <alignment horizontal="center" vertical="center"/>
    </xf>
    <xf numFmtId="4" fontId="22" fillId="0" borderId="1" xfId="3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5" borderId="5" xfId="3" applyFont="1" applyFill="1" applyBorder="1" applyAlignment="1">
      <alignment horizontal="center" vertical="center" wrapText="1"/>
    </xf>
    <xf numFmtId="0" fontId="22" fillId="5" borderId="6" xfId="3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12" fillId="5" borderId="5" xfId="3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6">
    <cellStyle name="Comma" xfId="1" builtinId="3"/>
    <cellStyle name="Comma 2" xfId="4"/>
    <cellStyle name="Normal" xfId="0" builtinId="0"/>
    <cellStyle name="Normal 2" xfId="2"/>
    <cellStyle name="Normal 3" xfId="3"/>
    <cellStyle name="Percent" xfId="5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37"/>
  <sheetViews>
    <sheetView topLeftCell="A23" zoomScale="80" zoomScaleNormal="80" zoomScaleSheetLayoutView="100" workbookViewId="0">
      <selection activeCell="I36" sqref="I36"/>
    </sheetView>
  </sheetViews>
  <sheetFormatPr defaultColWidth="8.75" defaultRowHeight="21.75" x14ac:dyDescent="0.2"/>
  <cols>
    <col min="1" max="1" width="8.75" style="160"/>
    <col min="2" max="2" width="39.875" style="160" customWidth="1"/>
    <col min="3" max="3" width="15.75" style="200" customWidth="1"/>
    <col min="4" max="4" width="17.5" style="200" customWidth="1"/>
    <col min="5" max="5" width="19.625" style="200" customWidth="1"/>
    <col min="6" max="6" width="13.25" style="200" hidden="1" customWidth="1"/>
    <col min="7" max="7" width="15" style="200" hidden="1" customWidth="1"/>
    <col min="8" max="8" width="13.5" style="200" customWidth="1"/>
    <col min="9" max="9" width="14.625" style="200" customWidth="1"/>
    <col min="10" max="10" width="13.5" style="200" hidden="1" customWidth="1"/>
    <col min="11" max="11" width="14.625" style="200" hidden="1" customWidth="1"/>
    <col min="12" max="12" width="13.5" style="200" hidden="1" customWidth="1"/>
    <col min="13" max="28" width="14.625" style="200" hidden="1" customWidth="1"/>
    <col min="29" max="29" width="17.375" style="200" hidden="1" customWidth="1"/>
    <col min="30" max="30" width="15.875" style="200" customWidth="1"/>
    <col min="31" max="31" width="16.875" style="200" customWidth="1"/>
    <col min="32" max="32" width="14.75" style="160" customWidth="1"/>
    <col min="33" max="16384" width="8.75" style="160"/>
  </cols>
  <sheetData>
    <row r="1" spans="1:32" x14ac:dyDescent="0.2">
      <c r="A1" s="221" t="s">
        <v>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</row>
    <row r="2" spans="1:32" x14ac:dyDescent="0.2">
      <c r="A2" s="221" t="s">
        <v>203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</row>
    <row r="3" spans="1:32" x14ac:dyDescent="0.2">
      <c r="A3" s="222" t="s">
        <v>107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</row>
    <row r="4" spans="1:32" hidden="1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1:32" x14ac:dyDescent="0.2">
      <c r="A5" s="161"/>
      <c r="B5" s="161"/>
      <c r="C5" s="161"/>
      <c r="D5" s="161"/>
      <c r="E5" s="161"/>
      <c r="F5" s="223">
        <v>23651</v>
      </c>
      <c r="G5" s="224"/>
      <c r="H5" s="223">
        <v>23682</v>
      </c>
      <c r="I5" s="224"/>
      <c r="J5" s="223">
        <v>23712</v>
      </c>
      <c r="K5" s="224"/>
      <c r="L5" s="223">
        <v>23743</v>
      </c>
      <c r="M5" s="224"/>
      <c r="N5" s="223">
        <v>23774</v>
      </c>
      <c r="O5" s="224"/>
      <c r="P5" s="223">
        <v>23802</v>
      </c>
      <c r="Q5" s="224"/>
      <c r="R5" s="223">
        <v>23833</v>
      </c>
      <c r="S5" s="224"/>
      <c r="T5" s="223">
        <v>23863</v>
      </c>
      <c r="U5" s="224"/>
      <c r="V5" s="223">
        <v>23894</v>
      </c>
      <c r="W5" s="224"/>
      <c r="X5" s="223">
        <v>23924</v>
      </c>
      <c r="Y5" s="224"/>
      <c r="Z5" s="223">
        <v>23955</v>
      </c>
      <c r="AA5" s="224"/>
      <c r="AB5" s="223">
        <v>23986</v>
      </c>
      <c r="AC5" s="224"/>
      <c r="AD5" s="218" t="s">
        <v>45</v>
      </c>
      <c r="AE5" s="219"/>
      <c r="AF5" s="220"/>
    </row>
    <row r="6" spans="1:32" ht="36" customHeight="1" x14ac:dyDescent="0.2">
      <c r="A6" s="224" t="s">
        <v>28</v>
      </c>
      <c r="B6" s="224" t="s">
        <v>29</v>
      </c>
      <c r="C6" s="227" t="s">
        <v>81</v>
      </c>
      <c r="D6" s="228"/>
      <c r="E6" s="225"/>
      <c r="F6" s="225" t="s">
        <v>30</v>
      </c>
      <c r="G6" s="226" t="s">
        <v>31</v>
      </c>
      <c r="H6" s="226" t="s">
        <v>30</v>
      </c>
      <c r="I6" s="226" t="s">
        <v>31</v>
      </c>
      <c r="J6" s="226" t="s">
        <v>30</v>
      </c>
      <c r="K6" s="227" t="s">
        <v>31</v>
      </c>
      <c r="L6" s="229" t="s">
        <v>30</v>
      </c>
      <c r="M6" s="229" t="s">
        <v>31</v>
      </c>
      <c r="N6" s="229" t="s">
        <v>30</v>
      </c>
      <c r="O6" s="229" t="s">
        <v>31</v>
      </c>
      <c r="P6" s="229" t="s">
        <v>30</v>
      </c>
      <c r="Q6" s="229" t="s">
        <v>31</v>
      </c>
      <c r="R6" s="229" t="s">
        <v>30</v>
      </c>
      <c r="S6" s="229" t="s">
        <v>31</v>
      </c>
      <c r="T6" s="229" t="s">
        <v>30</v>
      </c>
      <c r="U6" s="229" t="s">
        <v>31</v>
      </c>
      <c r="V6" s="229" t="s">
        <v>30</v>
      </c>
      <c r="W6" s="229" t="s">
        <v>31</v>
      </c>
      <c r="X6" s="229" t="s">
        <v>30</v>
      </c>
      <c r="Y6" s="229" t="s">
        <v>31</v>
      </c>
      <c r="Z6" s="229" t="s">
        <v>30</v>
      </c>
      <c r="AA6" s="229" t="s">
        <v>31</v>
      </c>
      <c r="AB6" s="229" t="s">
        <v>30</v>
      </c>
      <c r="AC6" s="229" t="s">
        <v>31</v>
      </c>
      <c r="AD6" s="226" t="s">
        <v>42</v>
      </c>
      <c r="AE6" s="226" t="s">
        <v>44</v>
      </c>
      <c r="AF6" s="231" t="s">
        <v>32</v>
      </c>
    </row>
    <row r="7" spans="1:32" s="163" customFormat="1" ht="27.75" customHeight="1" x14ac:dyDescent="0.2">
      <c r="A7" s="224"/>
      <c r="B7" s="224"/>
      <c r="C7" s="128" t="s">
        <v>87</v>
      </c>
      <c r="D7" s="162" t="s">
        <v>30</v>
      </c>
      <c r="E7" s="162" t="s">
        <v>31</v>
      </c>
      <c r="F7" s="225"/>
      <c r="G7" s="226"/>
      <c r="H7" s="226"/>
      <c r="I7" s="226"/>
      <c r="J7" s="226"/>
      <c r="K7" s="227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26"/>
      <c r="AE7" s="226"/>
      <c r="AF7" s="231"/>
    </row>
    <row r="8" spans="1:32" s="163" customFormat="1" ht="21.6" customHeight="1" x14ac:dyDescent="0.2">
      <c r="A8" s="164"/>
      <c r="B8" s="165" t="s">
        <v>49</v>
      </c>
      <c r="C8" s="166"/>
      <c r="D8" s="167"/>
      <c r="E8" s="167"/>
      <c r="F8" s="167"/>
      <c r="G8" s="166"/>
      <c r="H8" s="166"/>
      <c r="I8" s="166"/>
      <c r="J8" s="166"/>
      <c r="K8" s="168"/>
      <c r="L8" s="169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66"/>
      <c r="AE8" s="166"/>
      <c r="AF8" s="171"/>
    </row>
    <row r="9" spans="1:32" x14ac:dyDescent="0.2">
      <c r="A9" s="172"/>
      <c r="B9" s="173" t="s">
        <v>33</v>
      </c>
      <c r="C9" s="174"/>
      <c r="D9" s="175"/>
      <c r="E9" s="175"/>
      <c r="F9" s="175"/>
      <c r="G9" s="174"/>
      <c r="H9" s="174"/>
      <c r="I9" s="174"/>
      <c r="J9" s="174"/>
      <c r="K9" s="176"/>
      <c r="L9" s="174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4"/>
      <c r="AE9" s="174"/>
      <c r="AF9" s="177"/>
    </row>
    <row r="10" spans="1:32" ht="43.5" x14ac:dyDescent="0.2">
      <c r="A10" s="172">
        <v>1</v>
      </c>
      <c r="B10" s="132" t="s">
        <v>93</v>
      </c>
      <c r="C10" s="178">
        <v>1500000</v>
      </c>
      <c r="D10" s="175"/>
      <c r="E10" s="174">
        <v>1500000</v>
      </c>
      <c r="F10" s="179"/>
      <c r="G10" s="180"/>
      <c r="H10" s="180"/>
      <c r="I10" s="180"/>
      <c r="J10" s="174"/>
      <c r="K10" s="176"/>
      <c r="L10" s="174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4">
        <f>SUM(F10:AC10)</f>
        <v>0</v>
      </c>
      <c r="AE10" s="174">
        <f>F10+H10</f>
        <v>0</v>
      </c>
      <c r="AF10" s="177" t="e">
        <f>AE10/AD10</f>
        <v>#DIV/0!</v>
      </c>
    </row>
    <row r="11" spans="1:32" x14ac:dyDescent="0.2">
      <c r="A11" s="181"/>
      <c r="B11" s="182" t="s">
        <v>36</v>
      </c>
      <c r="C11" s="183"/>
      <c r="D11" s="184"/>
      <c r="E11" s="184"/>
      <c r="F11" s="185"/>
      <c r="G11" s="186"/>
      <c r="H11" s="186"/>
      <c r="I11" s="186"/>
      <c r="J11" s="187"/>
      <c r="K11" s="188"/>
      <c r="L11" s="187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7"/>
      <c r="AE11" s="187">
        <f t="shared" ref="AE11:AE21" si="0">F11+H11</f>
        <v>0</v>
      </c>
      <c r="AF11" s="189"/>
    </row>
    <row r="12" spans="1:32" ht="24" x14ac:dyDescent="0.2">
      <c r="A12" s="172">
        <v>1</v>
      </c>
      <c r="B12" s="190" t="s">
        <v>94</v>
      </c>
      <c r="C12" s="178">
        <v>60000</v>
      </c>
      <c r="D12" s="174">
        <v>60000</v>
      </c>
      <c r="E12" s="175"/>
      <c r="F12" s="179">
        <f>38180*1.07</f>
        <v>40852.600000000006</v>
      </c>
      <c r="G12" s="180"/>
      <c r="H12" s="180"/>
      <c r="I12" s="180"/>
      <c r="J12" s="174"/>
      <c r="K12" s="176"/>
      <c r="L12" s="174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4">
        <f t="shared" ref="AD12:AD27" si="1">SUM(F12:AC12)</f>
        <v>40852.600000000006</v>
      </c>
      <c r="AE12" s="174">
        <f t="shared" si="0"/>
        <v>40852.600000000006</v>
      </c>
      <c r="AF12" s="177">
        <f t="shared" ref="AF12:AF27" si="2">AE12/AD12</f>
        <v>1</v>
      </c>
    </row>
    <row r="13" spans="1:32" ht="48" x14ac:dyDescent="0.2">
      <c r="A13" s="172">
        <v>2</v>
      </c>
      <c r="B13" s="190" t="s">
        <v>95</v>
      </c>
      <c r="C13" s="178">
        <v>360000</v>
      </c>
      <c r="D13" s="175"/>
      <c r="E13" s="175">
        <v>360000</v>
      </c>
      <c r="F13" s="179"/>
      <c r="G13" s="180"/>
      <c r="H13" s="180"/>
      <c r="I13" s="180">
        <v>347750</v>
      </c>
      <c r="J13" s="174"/>
      <c r="K13" s="176"/>
      <c r="L13" s="174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4">
        <f t="shared" si="1"/>
        <v>347750</v>
      </c>
      <c r="AE13" s="174">
        <f t="shared" si="0"/>
        <v>0</v>
      </c>
      <c r="AF13" s="177">
        <f t="shared" si="2"/>
        <v>0</v>
      </c>
    </row>
    <row r="14" spans="1:32" ht="24" x14ac:dyDescent="0.2">
      <c r="A14" s="172">
        <v>3</v>
      </c>
      <c r="B14" s="190" t="s">
        <v>96</v>
      </c>
      <c r="C14" s="178">
        <v>100000</v>
      </c>
      <c r="D14" s="175">
        <v>100000</v>
      </c>
      <c r="E14" s="175"/>
      <c r="F14" s="179">
        <f>99650*1.07</f>
        <v>106625.5</v>
      </c>
      <c r="G14" s="180"/>
      <c r="H14" s="180"/>
      <c r="I14" s="180"/>
      <c r="J14" s="174"/>
      <c r="K14" s="176"/>
      <c r="L14" s="174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4">
        <f t="shared" si="1"/>
        <v>106625.5</v>
      </c>
      <c r="AE14" s="174">
        <f>F14+H14</f>
        <v>106625.5</v>
      </c>
      <c r="AF14" s="177">
        <f t="shared" si="2"/>
        <v>1</v>
      </c>
    </row>
    <row r="15" spans="1:32" ht="48" x14ac:dyDescent="0.2">
      <c r="A15" s="172">
        <v>4</v>
      </c>
      <c r="B15" s="191" t="s">
        <v>97</v>
      </c>
      <c r="C15" s="178">
        <v>200000</v>
      </c>
      <c r="D15" s="175">
        <v>200000</v>
      </c>
      <c r="E15" s="175"/>
      <c r="F15" s="179">
        <f>200000*1.07</f>
        <v>214000</v>
      </c>
      <c r="G15" s="180"/>
      <c r="H15" s="180"/>
      <c r="I15" s="180"/>
      <c r="J15" s="174"/>
      <c r="K15" s="176"/>
      <c r="L15" s="174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4">
        <f t="shared" si="1"/>
        <v>214000</v>
      </c>
      <c r="AE15" s="174">
        <f t="shared" si="0"/>
        <v>214000</v>
      </c>
      <c r="AF15" s="177">
        <f t="shared" si="2"/>
        <v>1</v>
      </c>
    </row>
    <row r="16" spans="1:32" ht="24" x14ac:dyDescent="0.2">
      <c r="A16" s="172">
        <v>5</v>
      </c>
      <c r="B16" s="190" t="s">
        <v>98</v>
      </c>
      <c r="C16" s="178">
        <v>280000</v>
      </c>
      <c r="D16" s="175">
        <v>280000</v>
      </c>
      <c r="E16" s="175"/>
      <c r="F16" s="179"/>
      <c r="G16" s="180"/>
      <c r="H16" s="180">
        <v>299600</v>
      </c>
      <c r="I16" s="180"/>
      <c r="J16" s="174"/>
      <c r="K16" s="176"/>
      <c r="L16" s="174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4">
        <f t="shared" si="1"/>
        <v>299600</v>
      </c>
      <c r="AE16" s="174">
        <f t="shared" si="0"/>
        <v>299600</v>
      </c>
      <c r="AF16" s="177">
        <f t="shared" si="2"/>
        <v>1</v>
      </c>
    </row>
    <row r="17" spans="1:32" ht="24" x14ac:dyDescent="0.2">
      <c r="A17" s="172">
        <v>6</v>
      </c>
      <c r="B17" s="190" t="s">
        <v>99</v>
      </c>
      <c r="C17" s="178">
        <v>420000</v>
      </c>
      <c r="D17" s="175">
        <v>420000</v>
      </c>
      <c r="E17" s="175"/>
      <c r="F17" s="179"/>
      <c r="G17" s="180"/>
      <c r="H17" s="180">
        <v>449400</v>
      </c>
      <c r="I17" s="180"/>
      <c r="J17" s="174"/>
      <c r="K17" s="176"/>
      <c r="L17" s="174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4">
        <f t="shared" si="1"/>
        <v>449400</v>
      </c>
      <c r="AE17" s="174">
        <f t="shared" si="0"/>
        <v>449400</v>
      </c>
      <c r="AF17" s="177">
        <f t="shared" si="2"/>
        <v>1</v>
      </c>
    </row>
    <row r="18" spans="1:32" ht="24" x14ac:dyDescent="0.2">
      <c r="A18" s="172">
        <v>7</v>
      </c>
      <c r="B18" s="190" t="s">
        <v>100</v>
      </c>
      <c r="C18" s="178">
        <v>8000</v>
      </c>
      <c r="D18" s="175">
        <v>8000</v>
      </c>
      <c r="E18" s="175"/>
      <c r="F18" s="179">
        <f>7950*1.07</f>
        <v>8506.5</v>
      </c>
      <c r="G18" s="180"/>
      <c r="H18" s="180"/>
      <c r="I18" s="180"/>
      <c r="J18" s="174"/>
      <c r="K18" s="176"/>
      <c r="L18" s="174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4">
        <f t="shared" si="1"/>
        <v>8506.5</v>
      </c>
      <c r="AE18" s="174">
        <f>F18+H18</f>
        <v>8506.5</v>
      </c>
      <c r="AF18" s="177">
        <f t="shared" si="2"/>
        <v>1</v>
      </c>
    </row>
    <row r="19" spans="1:32" ht="24" x14ac:dyDescent="0.2">
      <c r="A19" s="172">
        <v>8</v>
      </c>
      <c r="B19" s="190" t="s">
        <v>101</v>
      </c>
      <c r="C19" s="178">
        <v>32000</v>
      </c>
      <c r="D19" s="175">
        <v>32000</v>
      </c>
      <c r="E19" s="175"/>
      <c r="F19" s="179">
        <f>15800*1.07</f>
        <v>16906</v>
      </c>
      <c r="G19" s="180"/>
      <c r="H19" s="180"/>
      <c r="I19" s="180"/>
      <c r="J19" s="174"/>
      <c r="K19" s="176"/>
      <c r="L19" s="174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4">
        <f t="shared" si="1"/>
        <v>16906</v>
      </c>
      <c r="AE19" s="174">
        <f t="shared" si="0"/>
        <v>16906</v>
      </c>
      <c r="AF19" s="177">
        <f t="shared" si="2"/>
        <v>1</v>
      </c>
    </row>
    <row r="20" spans="1:32" ht="24" x14ac:dyDescent="0.2">
      <c r="A20" s="172">
        <v>9</v>
      </c>
      <c r="B20" s="190" t="s">
        <v>102</v>
      </c>
      <c r="C20" s="178">
        <v>140000</v>
      </c>
      <c r="D20" s="175"/>
      <c r="E20" s="175">
        <v>140000</v>
      </c>
      <c r="F20" s="179"/>
      <c r="G20" s="180"/>
      <c r="H20" s="180"/>
      <c r="I20" s="180">
        <v>144450</v>
      </c>
      <c r="J20" s="174"/>
      <c r="K20" s="176"/>
      <c r="L20" s="174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4">
        <f t="shared" si="1"/>
        <v>144450</v>
      </c>
      <c r="AE20" s="174">
        <f>F20+H20</f>
        <v>0</v>
      </c>
      <c r="AF20" s="177">
        <f t="shared" si="2"/>
        <v>0</v>
      </c>
    </row>
    <row r="21" spans="1:32" ht="24" x14ac:dyDescent="0.2">
      <c r="A21" s="172">
        <v>10</v>
      </c>
      <c r="B21" s="190" t="s">
        <v>103</v>
      </c>
      <c r="C21" s="178">
        <v>15000</v>
      </c>
      <c r="D21" s="175">
        <v>15000</v>
      </c>
      <c r="E21" s="175"/>
      <c r="F21" s="179">
        <f>11214.95*1.07</f>
        <v>11999.996500000001</v>
      </c>
      <c r="G21" s="180"/>
      <c r="H21" s="180"/>
      <c r="I21" s="180"/>
      <c r="J21" s="174"/>
      <c r="K21" s="176"/>
      <c r="L21" s="174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4">
        <f t="shared" si="1"/>
        <v>11999.996500000001</v>
      </c>
      <c r="AE21" s="174">
        <f t="shared" si="0"/>
        <v>11999.996500000001</v>
      </c>
      <c r="AF21" s="177">
        <f t="shared" si="2"/>
        <v>1</v>
      </c>
    </row>
    <row r="22" spans="1:32" ht="24" x14ac:dyDescent="0.2">
      <c r="A22" s="172">
        <v>11</v>
      </c>
      <c r="B22" s="190" t="s">
        <v>104</v>
      </c>
      <c r="C22" s="178">
        <v>16000</v>
      </c>
      <c r="D22" s="175">
        <v>16000</v>
      </c>
      <c r="E22" s="175"/>
      <c r="F22" s="179"/>
      <c r="G22" s="180"/>
      <c r="H22" s="180">
        <v>15840</v>
      </c>
      <c r="I22" s="180"/>
      <c r="J22" s="174"/>
      <c r="K22" s="176"/>
      <c r="L22" s="174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4">
        <f t="shared" si="1"/>
        <v>15840</v>
      </c>
      <c r="AE22" s="174">
        <f>F22+H22</f>
        <v>15840</v>
      </c>
      <c r="AF22" s="177">
        <f t="shared" si="2"/>
        <v>1</v>
      </c>
    </row>
    <row r="23" spans="1:32" ht="24" x14ac:dyDescent="0.2">
      <c r="A23" s="172">
        <v>12</v>
      </c>
      <c r="B23" s="190" t="s">
        <v>105</v>
      </c>
      <c r="C23" s="178">
        <v>23500</v>
      </c>
      <c r="D23" s="175">
        <v>23500</v>
      </c>
      <c r="E23" s="175"/>
      <c r="F23" s="179">
        <f>21800*1.07</f>
        <v>23326</v>
      </c>
      <c r="G23" s="180"/>
      <c r="H23" s="180"/>
      <c r="I23" s="180"/>
      <c r="J23" s="174"/>
      <c r="K23" s="176"/>
      <c r="L23" s="174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4">
        <f t="shared" si="1"/>
        <v>23326</v>
      </c>
      <c r="AE23" s="174">
        <f>F23+H23</f>
        <v>23326</v>
      </c>
      <c r="AF23" s="177">
        <f t="shared" si="2"/>
        <v>1</v>
      </c>
    </row>
    <row r="24" spans="1:32" x14ac:dyDescent="0.2">
      <c r="A24" s="181"/>
      <c r="B24" s="182" t="s">
        <v>37</v>
      </c>
      <c r="C24" s="183"/>
      <c r="D24" s="184"/>
      <c r="E24" s="184"/>
      <c r="F24" s="185"/>
      <c r="G24" s="186"/>
      <c r="H24" s="186"/>
      <c r="I24" s="186"/>
      <c r="J24" s="187"/>
      <c r="K24" s="188"/>
      <c r="L24" s="187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7"/>
      <c r="AE24" s="187"/>
      <c r="AF24" s="189"/>
    </row>
    <row r="25" spans="1:32" ht="24" x14ac:dyDescent="0.2">
      <c r="A25" s="172">
        <v>1</v>
      </c>
      <c r="B25" s="191" t="s">
        <v>106</v>
      </c>
      <c r="C25" s="178">
        <v>465300</v>
      </c>
      <c r="D25" s="175">
        <v>465300</v>
      </c>
      <c r="E25" s="175"/>
      <c r="F25" s="179"/>
      <c r="G25" s="180">
        <v>497871</v>
      </c>
      <c r="H25" s="180"/>
      <c r="I25" s="180"/>
      <c r="J25" s="174"/>
      <c r="K25" s="176"/>
      <c r="L25" s="174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4">
        <f>SUM(F25:AC25)</f>
        <v>497871</v>
      </c>
      <c r="AE25" s="174">
        <f>F25+H25</f>
        <v>0</v>
      </c>
      <c r="AF25" s="177">
        <f t="shared" si="2"/>
        <v>0</v>
      </c>
    </row>
    <row r="26" spans="1:32" ht="24" x14ac:dyDescent="0.2">
      <c r="A26" s="172">
        <v>2</v>
      </c>
      <c r="B26" s="216" t="s">
        <v>167</v>
      </c>
      <c r="C26" s="178">
        <v>80000</v>
      </c>
      <c r="D26" s="175"/>
      <c r="E26" s="175">
        <v>80000</v>
      </c>
      <c r="F26" s="179"/>
      <c r="G26" s="180"/>
      <c r="H26" s="180"/>
      <c r="I26" s="180">
        <v>85600</v>
      </c>
      <c r="J26" s="174"/>
      <c r="K26" s="176"/>
      <c r="L26" s="174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4">
        <v>85600</v>
      </c>
      <c r="AE26" s="174">
        <f t="shared" ref="AE26" si="3">F26+H26</f>
        <v>0</v>
      </c>
      <c r="AF26" s="177">
        <f t="shared" si="2"/>
        <v>0</v>
      </c>
    </row>
    <row r="27" spans="1:32" ht="24" x14ac:dyDescent="0.2">
      <c r="A27" s="172">
        <v>3</v>
      </c>
      <c r="B27" s="190" t="s">
        <v>172</v>
      </c>
      <c r="C27" s="217">
        <v>89750</v>
      </c>
      <c r="D27" s="175">
        <v>89750</v>
      </c>
      <c r="E27" s="175"/>
      <c r="F27" s="179"/>
      <c r="G27" s="180"/>
      <c r="H27" s="133"/>
      <c r="I27" s="133">
        <v>96032.5</v>
      </c>
      <c r="J27" s="174"/>
      <c r="K27" s="176"/>
      <c r="L27" s="174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4">
        <f t="shared" si="1"/>
        <v>96032.5</v>
      </c>
      <c r="AE27" s="174">
        <f>F27+H27</f>
        <v>0</v>
      </c>
      <c r="AF27" s="177">
        <f t="shared" si="2"/>
        <v>0</v>
      </c>
    </row>
    <row r="28" spans="1:32" ht="48" x14ac:dyDescent="0.2">
      <c r="A28" s="172">
        <v>4</v>
      </c>
      <c r="B28" s="190" t="s">
        <v>204</v>
      </c>
      <c r="C28" s="217">
        <v>81000</v>
      </c>
      <c r="D28" s="175">
        <v>81000</v>
      </c>
      <c r="E28" s="175"/>
      <c r="F28" s="179"/>
      <c r="G28" s="180"/>
      <c r="H28" s="133"/>
      <c r="I28" s="133">
        <v>86670</v>
      </c>
      <c r="J28" s="174"/>
      <c r="K28" s="176"/>
      <c r="L28" s="174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4">
        <f t="shared" ref="AD28" si="4">SUM(F28:AC28)</f>
        <v>86670</v>
      </c>
      <c r="AE28" s="174">
        <f>F28+H28</f>
        <v>0</v>
      </c>
      <c r="AF28" s="177">
        <f t="shared" ref="AF28" si="5">AE28/AD28</f>
        <v>0</v>
      </c>
    </row>
    <row r="29" spans="1:32" s="194" customFormat="1" x14ac:dyDescent="0.2">
      <c r="A29" s="192"/>
      <c r="B29" s="192" t="s">
        <v>39</v>
      </c>
      <c r="C29" s="178">
        <f>SUM(C9:C28)</f>
        <v>3870550</v>
      </c>
      <c r="D29" s="178">
        <f>SUM(D9:D28)</f>
        <v>1790550</v>
      </c>
      <c r="E29" s="178">
        <f t="shared" ref="E29:AE29" si="6">SUM(E9:E27)</f>
        <v>2080000</v>
      </c>
      <c r="F29" s="178">
        <f t="shared" si="6"/>
        <v>422216.59649999999</v>
      </c>
      <c r="G29" s="178">
        <f t="shared" si="6"/>
        <v>497871</v>
      </c>
      <c r="H29" s="178">
        <f t="shared" si="6"/>
        <v>764840</v>
      </c>
      <c r="I29" s="178">
        <f t="shared" si="6"/>
        <v>673832.5</v>
      </c>
      <c r="J29" s="178">
        <f t="shared" si="6"/>
        <v>0</v>
      </c>
      <c r="K29" s="178">
        <f t="shared" si="6"/>
        <v>0</v>
      </c>
      <c r="L29" s="178">
        <f t="shared" si="6"/>
        <v>0</v>
      </c>
      <c r="M29" s="178">
        <f t="shared" si="6"/>
        <v>0</v>
      </c>
      <c r="N29" s="178">
        <f t="shared" si="6"/>
        <v>0</v>
      </c>
      <c r="O29" s="178">
        <f t="shared" si="6"/>
        <v>0</v>
      </c>
      <c r="P29" s="178">
        <f t="shared" si="6"/>
        <v>0</v>
      </c>
      <c r="Q29" s="178">
        <f t="shared" si="6"/>
        <v>0</v>
      </c>
      <c r="R29" s="178">
        <f t="shared" si="6"/>
        <v>0</v>
      </c>
      <c r="S29" s="178">
        <f t="shared" si="6"/>
        <v>0</v>
      </c>
      <c r="T29" s="178">
        <f t="shared" si="6"/>
        <v>0</v>
      </c>
      <c r="U29" s="178">
        <f t="shared" si="6"/>
        <v>0</v>
      </c>
      <c r="V29" s="178">
        <f t="shared" si="6"/>
        <v>0</v>
      </c>
      <c r="W29" s="178">
        <f t="shared" si="6"/>
        <v>0</v>
      </c>
      <c r="X29" s="178">
        <f t="shared" si="6"/>
        <v>0</v>
      </c>
      <c r="Y29" s="178">
        <f t="shared" si="6"/>
        <v>0</v>
      </c>
      <c r="Z29" s="178">
        <f t="shared" si="6"/>
        <v>0</v>
      </c>
      <c r="AA29" s="178">
        <f t="shared" si="6"/>
        <v>0</v>
      </c>
      <c r="AB29" s="178">
        <f t="shared" si="6"/>
        <v>0</v>
      </c>
      <c r="AC29" s="178">
        <f t="shared" si="6"/>
        <v>0</v>
      </c>
      <c r="AD29" s="178">
        <f t="shared" si="6"/>
        <v>2358760.0965</v>
      </c>
      <c r="AE29" s="178">
        <f t="shared" si="6"/>
        <v>1187056.5965</v>
      </c>
      <c r="AF29" s="193">
        <f>AE29/AD29</f>
        <v>0.50325448453252652</v>
      </c>
    </row>
    <row r="30" spans="1:32" s="194" customFormat="1" x14ac:dyDescent="0.2">
      <c r="A30" s="161"/>
      <c r="B30" s="161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6"/>
    </row>
    <row r="31" spans="1:32" x14ac:dyDescent="0.2">
      <c r="A31" s="197"/>
      <c r="B31" s="160" t="s">
        <v>89</v>
      </c>
      <c r="C31" s="160"/>
      <c r="D31" s="198">
        <f>D29</f>
        <v>1790550</v>
      </c>
      <c r="E31" s="199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60"/>
      <c r="AE31" s="160"/>
    </row>
    <row r="32" spans="1:32" ht="22.5" thickBot="1" x14ac:dyDescent="0.25">
      <c r="B32" s="194" t="s">
        <v>165</v>
      </c>
      <c r="C32" s="160"/>
      <c r="D32" s="201">
        <f>SUM(D31*0.3)</f>
        <v>537165</v>
      </c>
      <c r="E32" s="202"/>
      <c r="AD32" s="194"/>
      <c r="AE32" s="160"/>
    </row>
    <row r="33" spans="2:32" ht="22.5" thickTop="1" x14ac:dyDescent="0.2">
      <c r="C33" s="160"/>
      <c r="D33" s="160"/>
      <c r="E33" s="203"/>
      <c r="AD33" s="160"/>
      <c r="AE33" s="160"/>
      <c r="AF33" s="204"/>
    </row>
    <row r="34" spans="2:32" x14ac:dyDescent="0.2">
      <c r="B34" s="160" t="s">
        <v>88</v>
      </c>
      <c r="C34" s="160"/>
      <c r="D34" s="202">
        <f>SUM(AE29)</f>
        <v>1187056.5965</v>
      </c>
      <c r="E34" s="204"/>
    </row>
    <row r="35" spans="2:32" x14ac:dyDescent="0.2">
      <c r="B35" s="194" t="s">
        <v>85</v>
      </c>
      <c r="D35" s="205">
        <f>SUM(D34/D31)</f>
        <v>0.66295640808690071</v>
      </c>
    </row>
    <row r="37" spans="2:32" x14ac:dyDescent="0.2">
      <c r="B37" s="160" t="s">
        <v>90</v>
      </c>
      <c r="C37" s="160"/>
      <c r="D37" s="203">
        <f>D34-D32</f>
        <v>649891.59649999999</v>
      </c>
    </row>
  </sheetData>
  <mergeCells count="46"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6:A7"/>
    <mergeCell ref="B6:B7"/>
    <mergeCell ref="F6:F7"/>
    <mergeCell ref="G6:G7"/>
    <mergeCell ref="H6:H7"/>
    <mergeCell ref="C6:E6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</mergeCells>
  <printOptions horizontalCentered="1"/>
  <pageMargins left="0.51181102362204722" right="0.19685039370078741" top="0.26" bottom="0.11811023622047245" header="0.31496062992125984" footer="0.19685039370078741"/>
  <pageSetup paperSize="9" scale="6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zoomScale="80" zoomScaleNormal="80" workbookViewId="0">
      <selection sqref="A1:XFD5"/>
    </sheetView>
  </sheetViews>
  <sheetFormatPr defaultColWidth="8.75" defaultRowHeight="21.75" x14ac:dyDescent="0.5"/>
  <cols>
    <col min="1" max="1" width="8.75" style="124"/>
    <col min="2" max="2" width="24.625" style="124" customWidth="1"/>
    <col min="3" max="4" width="12.25" style="155" bestFit="1" customWidth="1"/>
    <col min="5" max="5" width="12.875" style="124" customWidth="1"/>
    <col min="6" max="6" width="24" style="124" customWidth="1"/>
    <col min="7" max="7" width="13.375" style="155" bestFit="1" customWidth="1"/>
    <col min="8" max="8" width="24.125" style="124" customWidth="1"/>
    <col min="9" max="9" width="13.375" style="155" bestFit="1" customWidth="1"/>
    <col min="10" max="10" width="14.5" style="156" customWidth="1"/>
    <col min="11" max="11" width="13.625" style="156" customWidth="1"/>
    <col min="12" max="12" width="17.5" style="124" customWidth="1"/>
    <col min="13" max="13" width="21.875" style="126" customWidth="1"/>
    <col min="14" max="15" width="9.875" style="124" customWidth="1"/>
    <col min="16" max="16" width="10.875" style="124" customWidth="1"/>
    <col min="17" max="17" width="14.25" style="124" customWidth="1"/>
    <col min="18" max="16384" width="8.75" style="124"/>
  </cols>
  <sheetData>
    <row r="1" spans="1:17" s="125" customFormat="1" x14ac:dyDescent="0.2">
      <c r="A1" s="232" t="s">
        <v>51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s="125" customFormat="1" x14ac:dyDescent="0.2">
      <c r="A2" s="232" t="s">
        <v>107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7" s="125" customFormat="1" x14ac:dyDescent="0.2">
      <c r="A3" s="232" t="s">
        <v>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6" spans="1:17" s="125" customFormat="1" ht="42" customHeight="1" x14ac:dyDescent="0.2">
      <c r="A6" s="237" t="s">
        <v>1</v>
      </c>
      <c r="B6" s="237" t="s">
        <v>2</v>
      </c>
      <c r="C6" s="226" t="s">
        <v>22</v>
      </c>
      <c r="D6" s="226" t="s">
        <v>3</v>
      </c>
      <c r="E6" s="238" t="s">
        <v>4</v>
      </c>
      <c r="F6" s="239" t="s">
        <v>5</v>
      </c>
      <c r="G6" s="239"/>
      <c r="H6" s="240" t="s">
        <v>6</v>
      </c>
      <c r="I6" s="240"/>
      <c r="J6" s="240" t="s">
        <v>7</v>
      </c>
      <c r="K6" s="240" t="s">
        <v>8</v>
      </c>
      <c r="L6" s="240"/>
      <c r="M6" s="234" t="s">
        <v>23</v>
      </c>
      <c r="N6" s="235" t="s">
        <v>24</v>
      </c>
      <c r="O6" s="236"/>
      <c r="P6" s="233" t="s">
        <v>46</v>
      </c>
      <c r="Q6" s="233" t="s">
        <v>83</v>
      </c>
    </row>
    <row r="7" spans="1:17" s="125" customFormat="1" ht="65.25" x14ac:dyDescent="0.2">
      <c r="A7" s="237"/>
      <c r="B7" s="237"/>
      <c r="C7" s="226"/>
      <c r="D7" s="226"/>
      <c r="E7" s="238"/>
      <c r="F7" s="145" t="s">
        <v>9</v>
      </c>
      <c r="G7" s="128" t="s">
        <v>15</v>
      </c>
      <c r="H7" s="128" t="s">
        <v>10</v>
      </c>
      <c r="I7" s="128" t="s">
        <v>11</v>
      </c>
      <c r="J7" s="240"/>
      <c r="K7" s="240"/>
      <c r="L7" s="240"/>
      <c r="M7" s="234"/>
      <c r="N7" s="146" t="s">
        <v>25</v>
      </c>
      <c r="O7" s="147" t="s">
        <v>26</v>
      </c>
      <c r="P7" s="233"/>
      <c r="Q7" s="233"/>
    </row>
    <row r="8" spans="1:17" s="154" customFormat="1" ht="67.5" customHeight="1" x14ac:dyDescent="0.2">
      <c r="A8" s="131">
        <v>1</v>
      </c>
      <c r="B8" s="148" t="str">
        <f>ต.ค.64!B10</f>
        <v>เครื่องเคลือบบัตร</v>
      </c>
      <c r="C8" s="135">
        <f>ต.ค.64!C10</f>
        <v>15000</v>
      </c>
      <c r="D8" s="135">
        <f>ต.ค.64!D10</f>
        <v>11999.996500000001</v>
      </c>
      <c r="E8" s="149" t="str">
        <f>ต.ค.64!E10</f>
        <v>วิธีเฉพาะเจาะจง</v>
      </c>
      <c r="F8" s="149" t="str">
        <f>ต.ค.64!F10</f>
        <v>บ.  นอบ์พ คอร์ปอเรชั่น กรุ๊ป จำกัด</v>
      </c>
      <c r="G8" s="135">
        <f>ต.ค.64!G10</f>
        <v>11999.996500000001</v>
      </c>
      <c r="H8" s="149" t="str">
        <f>ต.ค.64!H10</f>
        <v>บ.  นอบ์พ คอร์ปอเรชั่น กรุ๊ป จำกัด</v>
      </c>
      <c r="I8" s="135">
        <f>ต.ค.64!I10</f>
        <v>11999.996500000001</v>
      </c>
      <c r="J8" s="149" t="str">
        <f>ต.ค.64!J10</f>
        <v>เสนอราคาต่ำสุดและเหมาะสมที่สุด</v>
      </c>
      <c r="K8" s="137" t="str">
        <f>ต.ค.64!K10</f>
        <v>PO.3300051027</v>
      </c>
      <c r="L8" s="150" t="str">
        <f>ต.ค.64!L10</f>
        <v>ลว. 8 ตุลาคม 2564</v>
      </c>
      <c r="M8" s="158" t="str">
        <f>ต.ค.64!M10</f>
        <v>หมวดเครื่องใช้สำนักงานและเครื่องมือเครื่องใช้ขนาดเล็ก ครุภัณฑ์สำนักงาน</v>
      </c>
      <c r="N8" s="71" t="s">
        <v>137</v>
      </c>
      <c r="O8" s="71"/>
      <c r="P8" s="159" t="s">
        <v>157</v>
      </c>
      <c r="Q8" s="157" t="s">
        <v>158</v>
      </c>
    </row>
    <row r="9" spans="1:17" s="154" customFormat="1" ht="67.5" customHeight="1" x14ac:dyDescent="0.2">
      <c r="A9" s="131">
        <v>2</v>
      </c>
      <c r="B9" s="148" t="str">
        <f>ต.ค.64!B11</f>
        <v>เครื่องทำน้ำร้อน-น้ำเย็น แบบต่อท่อ ขนาด 2 ก๊อก</v>
      </c>
      <c r="C9" s="135">
        <f>ต.ค.64!C11</f>
        <v>23500</v>
      </c>
      <c r="D9" s="135">
        <f>ต.ค.64!D11</f>
        <v>25100</v>
      </c>
      <c r="E9" s="149" t="str">
        <f>ต.ค.64!E11</f>
        <v>วิธีเฉพาะเจาะจง</v>
      </c>
      <c r="F9" s="149" t="str">
        <f>ต.ค.64!F11</f>
        <v xml:space="preserve">บ.  แสงปัญญาพาณิชย์ จำกัด </v>
      </c>
      <c r="G9" s="135">
        <f>ต.ค.64!G11</f>
        <v>23326</v>
      </c>
      <c r="H9" s="149" t="str">
        <f>ต.ค.64!H11</f>
        <v xml:space="preserve">บ.  แสงปัญญาพาณิชย์ จำกัด </v>
      </c>
      <c r="I9" s="135">
        <f>ต.ค.64!I11</f>
        <v>23326</v>
      </c>
      <c r="J9" s="149" t="str">
        <f>ต.ค.64!J11</f>
        <v>เสนอราคาต่ำสุดและเหมาะสมที่สุด</v>
      </c>
      <c r="K9" s="137" t="str">
        <f>ต.ค.64!K11</f>
        <v>PO.3300051066</v>
      </c>
      <c r="L9" s="150" t="str">
        <f>ต.ค.64!L11</f>
        <v>ลว. 11 ตุลาคม 2564</v>
      </c>
      <c r="M9" s="158" t="str">
        <f>ต.ค.64!M11</f>
        <v>หมวดเครื่องใช้สำนักงานและเครื่องมือเครื่องใช้ขนาดเล็ก ครุภัณฑ์งานบ้านงานครัว</v>
      </c>
      <c r="N9" s="71" t="s">
        <v>137</v>
      </c>
      <c r="O9" s="71"/>
      <c r="P9" s="159" t="s">
        <v>157</v>
      </c>
      <c r="Q9" s="157" t="s">
        <v>159</v>
      </c>
    </row>
    <row r="10" spans="1:17" s="154" customFormat="1" ht="46.5" customHeight="1" x14ac:dyDescent="0.2">
      <c r="A10" s="131">
        <v>3</v>
      </c>
      <c r="B10" s="148" t="str">
        <f>ต.ค.64!B12</f>
        <v xml:space="preserve">งานซื้อพร้อมติดตั้ง Electromagnetic Flow Meter </v>
      </c>
      <c r="C10" s="135">
        <f>ต.ค.64!C12</f>
        <v>100000</v>
      </c>
      <c r="D10" s="135">
        <f>ต.ค.64!D12</f>
        <v>106625.5</v>
      </c>
      <c r="E10" s="149" t="str">
        <f>ต.ค.64!E12</f>
        <v>วิธีเฉพาะเจาะจง</v>
      </c>
      <c r="F10" s="149" t="str">
        <f>ต.ค.64!F12</f>
        <v>บ. เอสวีอาร์ เอ็นจิเนียริ่งแอนด์ซัพพลาย จำกัด</v>
      </c>
      <c r="G10" s="135">
        <f>ต.ค.64!G12</f>
        <v>106625.5</v>
      </c>
      <c r="H10" s="149" t="str">
        <f>ต.ค.64!H12</f>
        <v>บ. เอสวีอาร์ เอ็นจิเนียริ่งแอนด์ซัพพลาย จำกัด</v>
      </c>
      <c r="I10" s="135">
        <f>ต.ค.64!I12</f>
        <v>106625.5</v>
      </c>
      <c r="J10" s="149" t="str">
        <f>ต.ค.64!J12</f>
        <v>เสนอราคาต่ำสุดและเหมาะสมที่สุด</v>
      </c>
      <c r="K10" s="137" t="str">
        <f>ต.ค.64!K12</f>
        <v>PO.3300051116</v>
      </c>
      <c r="L10" s="150" t="str">
        <f>ต.ค.64!L12</f>
        <v>ลว. 14 ตุลาคม 2564</v>
      </c>
      <c r="M10" s="158" t="str">
        <f>ต.ค.64!M12</f>
        <v>หมวดเครื่องจักรอุปกรณ์ ครุภัณฑ์ในโรงงานและคลังพัสดุ</v>
      </c>
      <c r="N10" s="71" t="s">
        <v>137</v>
      </c>
      <c r="O10" s="71"/>
      <c r="P10" s="159" t="s">
        <v>157</v>
      </c>
      <c r="Q10" s="157" t="s">
        <v>160</v>
      </c>
    </row>
    <row r="11" spans="1:17" s="154" customFormat="1" ht="46.5" customHeight="1" x14ac:dyDescent="0.2">
      <c r="A11" s="131">
        <v>4</v>
      </c>
      <c r="B11" s="148" t="str">
        <f>ต.ค.64!B13</f>
        <v xml:space="preserve">จ้างบำรุงรักษาระบบอ่านมิเตอร์อัตโนมัติ (AMR) </v>
      </c>
      <c r="C11" s="135">
        <f>ต.ค.64!C13</f>
        <v>465300</v>
      </c>
      <c r="D11" s="135">
        <f>ต.ค.64!D13</f>
        <v>497871</v>
      </c>
      <c r="E11" s="149" t="str">
        <f>ต.ค.64!E13</f>
        <v>วิธีเฉพาะเจาะจง</v>
      </c>
      <c r="F11" s="149" t="str">
        <f>ต.ค.64!F13</f>
        <v xml:space="preserve">บ.  ธาราเอเชีย จำกัด </v>
      </c>
      <c r="G11" s="135">
        <f>ต.ค.64!G13</f>
        <v>497871</v>
      </c>
      <c r="H11" s="149" t="str">
        <f>ต.ค.64!H13</f>
        <v xml:space="preserve">บ.  ธาราเอเชีย จำกัด </v>
      </c>
      <c r="I11" s="135">
        <f>ต.ค.64!I13</f>
        <v>497871</v>
      </c>
      <c r="J11" s="149" t="str">
        <f>ต.ค.64!J13</f>
        <v>เสนอราคาต่ำสุดและเหมาะสมที่สุด</v>
      </c>
      <c r="K11" s="137" t="str">
        <f>ต.ค.64!K13</f>
        <v>PO.3300051120</v>
      </c>
      <c r="L11" s="150" t="str">
        <f>ต.ค.64!L13</f>
        <v>ลว. 14 ตุลาคม 2564</v>
      </c>
      <c r="M11" s="158" t="str">
        <f>ต.ค.64!M13</f>
        <v>52500200 ค่าซ่อมแซมและบำรุงรักษาเครื่องจักรและอุปกรณ์</v>
      </c>
      <c r="N11" s="71"/>
      <c r="O11" s="71" t="s">
        <v>137</v>
      </c>
      <c r="P11" s="159" t="s">
        <v>157</v>
      </c>
      <c r="Q11" s="70">
        <v>2565</v>
      </c>
    </row>
    <row r="12" spans="1:17" s="154" customFormat="1" ht="46.5" customHeight="1" x14ac:dyDescent="0.2">
      <c r="A12" s="131">
        <v>5</v>
      </c>
      <c r="B12" s="148" t="str">
        <f>ต.ค.64!B14</f>
        <v xml:space="preserve">งานซื้อพร้อมติดตั้ง Temperature Sensor and Transmitter </v>
      </c>
      <c r="C12" s="135">
        <f>ต.ค.64!C14</f>
        <v>200000</v>
      </c>
      <c r="D12" s="135">
        <f>ต.ค.64!D14</f>
        <v>214000</v>
      </c>
      <c r="E12" s="149" t="str">
        <f>ต.ค.64!E14</f>
        <v>วิธีเฉพาะเจาะจง</v>
      </c>
      <c r="F12" s="149" t="str">
        <f>ต.ค.64!F14</f>
        <v>บ. เอสวีอาร์ เอ็นจิเนียริ่งแอนด์ซัพพลาย จำกัด</v>
      </c>
      <c r="G12" s="135">
        <f>ต.ค.64!G14</f>
        <v>214000</v>
      </c>
      <c r="H12" s="149" t="str">
        <f>ต.ค.64!H14</f>
        <v>บ. เอสวีอาร์ เอ็นจิเนียริ่งแอนด์ซัพพลาย จำกัด</v>
      </c>
      <c r="I12" s="135">
        <f>ต.ค.64!I14</f>
        <v>214000</v>
      </c>
      <c r="J12" s="149" t="str">
        <f>ต.ค.64!J14</f>
        <v>เสนอราคาต่ำสุดและเหมาะสมที่สุด</v>
      </c>
      <c r="K12" s="137" t="str">
        <f>ต.ค.64!K14</f>
        <v>PO.3300051162</v>
      </c>
      <c r="L12" s="150" t="str">
        <f>ต.ค.64!L14</f>
        <v>ลว. 18 ตุลาคม 2564</v>
      </c>
      <c r="M12" s="158" t="str">
        <f>ต.ค.64!M14</f>
        <v>52500200 ค่าซ่อมแซมและบำรุงรักษาเครื่องจักรและอุปกรณ์</v>
      </c>
      <c r="N12" s="71" t="s">
        <v>137</v>
      </c>
      <c r="O12" s="71"/>
      <c r="P12" s="159" t="s">
        <v>157</v>
      </c>
      <c r="Q12" s="157" t="s">
        <v>161</v>
      </c>
    </row>
    <row r="13" spans="1:17" s="154" customFormat="1" ht="46.5" customHeight="1" x14ac:dyDescent="0.2">
      <c r="A13" s="131">
        <v>6</v>
      </c>
      <c r="B13" s="148" t="str">
        <f>ต.ค.64!B15</f>
        <v xml:space="preserve">บล็อกกระแทกไร้สาย </v>
      </c>
      <c r="C13" s="135">
        <f>ต.ค.64!C15</f>
        <v>8000</v>
      </c>
      <c r="D13" s="135">
        <f>ต.ค.64!D15</f>
        <v>8506.5</v>
      </c>
      <c r="E13" s="149" t="str">
        <f>ต.ค.64!E15</f>
        <v>วิธีเฉพาะเจาะจง</v>
      </c>
      <c r="F13" s="149" t="str">
        <f>ต.ค.64!F15</f>
        <v>หจก. ตรีอุดม</v>
      </c>
      <c r="G13" s="135">
        <f>ต.ค.64!G15</f>
        <v>8506.5</v>
      </c>
      <c r="H13" s="149" t="str">
        <f>ต.ค.64!H15</f>
        <v>หจก. ตรีอุดม</v>
      </c>
      <c r="I13" s="135">
        <f>ต.ค.64!I15</f>
        <v>8506.5</v>
      </c>
      <c r="J13" s="149" t="str">
        <f>ต.ค.64!J15</f>
        <v>เสนอราคาต่ำสุดและเหมาะสมที่สุด</v>
      </c>
      <c r="K13" s="137" t="str">
        <f>ต.ค.64!K15</f>
        <v>PO.3300051288</v>
      </c>
      <c r="L13" s="150" t="str">
        <f>ต.ค.64!L15</f>
        <v>ลว. 25 ตุลาคม 2564</v>
      </c>
      <c r="M13" s="158" t="str">
        <f>ต.ค.64!M15</f>
        <v>52500200 ค่าซ่อมแซมและบำรุงรักษาเครื่องจักรและอุปกรณ์</v>
      </c>
      <c r="N13" s="71" t="s">
        <v>137</v>
      </c>
      <c r="O13" s="71"/>
      <c r="P13" s="159" t="s">
        <v>157</v>
      </c>
      <c r="Q13" s="157" t="s">
        <v>162</v>
      </c>
    </row>
    <row r="14" spans="1:17" s="154" customFormat="1" ht="46.5" customHeight="1" x14ac:dyDescent="0.2">
      <c r="A14" s="131">
        <v>7</v>
      </c>
      <c r="B14" s="148" t="str">
        <f>ต.ค.64!B16</f>
        <v>เครื่องฉีดน้ำแรงดันสูง</v>
      </c>
      <c r="C14" s="135">
        <f>ต.ค.64!C16</f>
        <v>60000</v>
      </c>
      <c r="D14" s="135">
        <f>ต.ค.64!D16</f>
        <v>40852.600000000006</v>
      </c>
      <c r="E14" s="149" t="str">
        <f>ต.ค.64!E16</f>
        <v>วิธีเฉพาะเจาะจง</v>
      </c>
      <c r="F14" s="149" t="str">
        <f>ต.ค.64!F16</f>
        <v>หจก. ตรีอุดม</v>
      </c>
      <c r="G14" s="135">
        <f>ต.ค.64!G16</f>
        <v>40852.600000000006</v>
      </c>
      <c r="H14" s="149" t="str">
        <f>ต.ค.64!H16</f>
        <v>หจก. ตรีอุดม</v>
      </c>
      <c r="I14" s="135">
        <f>ต.ค.64!I16</f>
        <v>40852.600000000006</v>
      </c>
      <c r="J14" s="149" t="str">
        <f>ต.ค.64!J16</f>
        <v>เสนอราคาต่ำสุดและเหมาะสมที่สุด</v>
      </c>
      <c r="K14" s="137" t="str">
        <f>ต.ค.64!K16</f>
        <v>PO.3300051289</v>
      </c>
      <c r="L14" s="150" t="str">
        <f>ต.ค.64!L16</f>
        <v>ลว. 25 ตุลาคม 2564</v>
      </c>
      <c r="M14" s="158" t="str">
        <f>ต.ค.64!M16</f>
        <v>52500200 ค่าซ่อมแซมและบำรุงรักษาเครื่องจักรและอุปกรณ์</v>
      </c>
      <c r="N14" s="71" t="s">
        <v>137</v>
      </c>
      <c r="O14" s="71"/>
      <c r="P14" s="159" t="s">
        <v>157</v>
      </c>
      <c r="Q14" s="157" t="s">
        <v>163</v>
      </c>
    </row>
    <row r="15" spans="1:17" s="154" customFormat="1" ht="46.5" customHeight="1" x14ac:dyDescent="0.2">
      <c r="A15" s="131">
        <v>8</v>
      </c>
      <c r="B15" s="148" t="str">
        <f>ต.ค.64!B17</f>
        <v>บล็อกลมขนาด Sq.Dr 1/2 นิ้ว 14 HP แบบก้านยาว</v>
      </c>
      <c r="C15" s="135">
        <f>ต.ค.64!C17</f>
        <v>32000</v>
      </c>
      <c r="D15" s="135">
        <f>ต.ค.64!D17</f>
        <v>16906</v>
      </c>
      <c r="E15" s="149" t="str">
        <f>ต.ค.64!E17</f>
        <v>วิธีเฉพาะเจาะจง</v>
      </c>
      <c r="F15" s="149" t="str">
        <f>ต.ค.64!F17</f>
        <v>หจก. ตรีอุดม</v>
      </c>
      <c r="G15" s="135">
        <f>ต.ค.64!G17</f>
        <v>16906</v>
      </c>
      <c r="H15" s="149" t="str">
        <f>ต.ค.64!H17</f>
        <v>หจก. ตรีอุดม</v>
      </c>
      <c r="I15" s="135">
        <f>ต.ค.64!I17</f>
        <v>16906</v>
      </c>
      <c r="J15" s="149" t="str">
        <f>ต.ค.64!J17</f>
        <v>เสนอราคาต่ำสุดและเหมาะสมที่สุด</v>
      </c>
      <c r="K15" s="137" t="str">
        <f>ต.ค.64!K17</f>
        <v>PO.3300051290</v>
      </c>
      <c r="L15" s="150" t="str">
        <f>ต.ค.64!L17</f>
        <v>ลว. 25 ตุลาคม 2564</v>
      </c>
      <c r="M15" s="158" t="str">
        <f>ต.ค.64!M17</f>
        <v>52500200 ค่าซ่อมแซมและบำรุงรักษาเครื่องจักรและอุปกรณ์</v>
      </c>
      <c r="N15" s="71" t="s">
        <v>137</v>
      </c>
      <c r="O15" s="71"/>
      <c r="P15" s="159" t="s">
        <v>157</v>
      </c>
      <c r="Q15" s="157" t="s">
        <v>164</v>
      </c>
    </row>
    <row r="16" spans="1:17" s="154" customFormat="1" ht="67.5" customHeight="1" x14ac:dyDescent="0.25">
      <c r="A16" s="131">
        <v>9</v>
      </c>
      <c r="B16" s="148" t="str">
        <f>พ.ย.64!B10</f>
        <v xml:space="preserve">เครื่องตัดสติ๊กเกอร์ </v>
      </c>
      <c r="C16" s="135">
        <f>พ.ย.64!C10</f>
        <v>16000</v>
      </c>
      <c r="D16" s="135">
        <f>พ.ย.64!D10</f>
        <v>15840</v>
      </c>
      <c r="E16" s="135" t="str">
        <f>พ.ย.64!E10</f>
        <v>วิธีเฉพาะเจาะจง</v>
      </c>
      <c r="F16" s="135" t="str">
        <f>พ.ย.64!F10</f>
        <v>บ. วิน วิน 25 โซลูชั่น จำกัด</v>
      </c>
      <c r="G16" s="135">
        <f>พ.ย.64!G10</f>
        <v>15840</v>
      </c>
      <c r="H16" s="135" t="str">
        <f>พ.ย.64!H10</f>
        <v>บ. วิน วิน 25 โซลูชั่น จำกัด</v>
      </c>
      <c r="I16" s="135">
        <f>พ.ย.64!I10</f>
        <v>15840</v>
      </c>
      <c r="J16" s="135" t="str">
        <f>พ.ย.64!J10</f>
        <v>เสนอราคาต่ำสุดและเหมาะสมที่สุด</v>
      </c>
      <c r="K16" s="135" t="str">
        <f>พ.ย.64!K10</f>
        <v>PO.3300051514</v>
      </c>
      <c r="L16" s="135" t="str">
        <f>พ.ย.64!L10</f>
        <v>ลว. 3 พฤศจิกายน 2564</v>
      </c>
      <c r="M16" s="211" t="str">
        <f>พ.ย.64!M10</f>
        <v>หมวดเครื่องใช้สำนักงานและเครื่องมือเครื่องใช้ขนาดเล็ก ครุภัณฑ์สำนักงาน</v>
      </c>
      <c r="N16" s="71" t="s">
        <v>137</v>
      </c>
      <c r="O16" s="213"/>
      <c r="P16" s="210" t="s">
        <v>197</v>
      </c>
      <c r="Q16" s="215" t="s">
        <v>198</v>
      </c>
    </row>
    <row r="17" spans="1:17" s="154" customFormat="1" ht="46.5" customHeight="1" x14ac:dyDescent="0.2">
      <c r="A17" s="131">
        <v>10</v>
      </c>
      <c r="B17" s="148" t="str">
        <f>พ.ย.64!B11</f>
        <v>งานจัดซื้อพร้อมติดตั้งตู้ MDB 1 อาคารโรงงานซ่อมบำรุงมาตรวัดน้ำ</v>
      </c>
      <c r="C17" s="135">
        <f>พ.ย.64!C11</f>
        <v>360000</v>
      </c>
      <c r="D17" s="135">
        <f>พ.ย.64!D11</f>
        <v>347750</v>
      </c>
      <c r="E17" s="135" t="str">
        <f>พ.ย.64!E11</f>
        <v>วิธีเฉพาะเจาะจง</v>
      </c>
      <c r="F17" s="135" t="str">
        <f>พ.ย.64!F11</f>
        <v>บ. สมาร์ทเทคนิค จำกัด</v>
      </c>
      <c r="G17" s="135">
        <f>พ.ย.64!G11</f>
        <v>347750</v>
      </c>
      <c r="H17" s="135" t="str">
        <f>พ.ย.64!H11</f>
        <v>บ. สมาร์ทเทคนิค จำกัด</v>
      </c>
      <c r="I17" s="135">
        <f>พ.ย.64!I11</f>
        <v>347750</v>
      </c>
      <c r="J17" s="135" t="str">
        <f>พ.ย.64!J11</f>
        <v>เสนอราคาต่ำสุดและเหมาะสมที่สุด</v>
      </c>
      <c r="K17" s="135" t="str">
        <f>พ.ย.64!K11</f>
        <v>PO.3300051516</v>
      </c>
      <c r="L17" s="135" t="str">
        <f>พ.ย.64!L11</f>
        <v>ลว. 3 พฤศจิกายน 2564</v>
      </c>
      <c r="M17" s="211" t="str">
        <f>พ.ย.64!M11</f>
        <v>หมวดเครื่องจักรอุปกรณ์ ครุภัณฑ์ในโรงงานและคลังพัสดุ</v>
      </c>
      <c r="N17" s="212"/>
      <c r="O17" s="214" t="str">
        <f>พ.ย.64!O11</f>
        <v>ü</v>
      </c>
      <c r="P17" s="210" t="s">
        <v>197</v>
      </c>
      <c r="Q17" s="215" t="s">
        <v>199</v>
      </c>
    </row>
    <row r="18" spans="1:17" s="154" customFormat="1" ht="46.5" customHeight="1" x14ac:dyDescent="0.25">
      <c r="A18" s="131">
        <v>11</v>
      </c>
      <c r="B18" s="148" t="str">
        <f>พ.ย.64!B12</f>
        <v xml:space="preserve">ปะเก็นยางยูเนียนมาตรวัดน้ำขนาด ศก. 1/2 นิ้ว </v>
      </c>
      <c r="C18" s="135">
        <f>พ.ย.64!C12</f>
        <v>80000</v>
      </c>
      <c r="D18" s="135">
        <f>พ.ย.64!D12</f>
        <v>85600</v>
      </c>
      <c r="E18" s="135" t="str">
        <f>พ.ย.64!E12</f>
        <v>วิธีเฉพาะเจาะจง</v>
      </c>
      <c r="F18" s="135" t="str">
        <f>พ.ย.64!F12</f>
        <v>บ. ยูเอชเอ็ม จำกัด</v>
      </c>
      <c r="G18" s="135">
        <f>พ.ย.64!G12</f>
        <v>85600</v>
      </c>
      <c r="H18" s="135" t="str">
        <f>พ.ย.64!H12</f>
        <v>บ. ยูเอชเอ็ม จำกัด</v>
      </c>
      <c r="I18" s="135">
        <f>พ.ย.64!I12</f>
        <v>85600</v>
      </c>
      <c r="J18" s="135" t="str">
        <f>พ.ย.64!J12</f>
        <v>เสนอราคาต่ำสุดและเหมาะสมที่สุด</v>
      </c>
      <c r="K18" s="135" t="str">
        <f>พ.ย.64!K12</f>
        <v>PO.3300051520</v>
      </c>
      <c r="L18" s="135" t="str">
        <f>พ.ย.64!L12</f>
        <v>ลว. 3 พฤศจิกายน 2564</v>
      </c>
      <c r="M18" s="211" t="str">
        <f>พ.ย.64!M12</f>
        <v>52500300 ค่าวัสดุอุปกรณ์ในการซ่อมมาตรวัดน้ำ</v>
      </c>
      <c r="N18" s="213"/>
      <c r="O18" s="214" t="str">
        <f>พ.ย.64!O12</f>
        <v>ü</v>
      </c>
      <c r="P18" s="210" t="s">
        <v>197</v>
      </c>
      <c r="Q18" s="153">
        <v>2565</v>
      </c>
    </row>
    <row r="19" spans="1:17" ht="46.5" customHeight="1" x14ac:dyDescent="0.5">
      <c r="A19" s="131">
        <v>12</v>
      </c>
      <c r="B19" s="148" t="str">
        <f>พ.ย.64!B13</f>
        <v xml:space="preserve">รถยกสูงกึ่งไฟฟ้า </v>
      </c>
      <c r="C19" s="135">
        <f>พ.ย.64!C13</f>
        <v>140000</v>
      </c>
      <c r="D19" s="135">
        <f>พ.ย.64!D13</f>
        <v>144450</v>
      </c>
      <c r="E19" s="135" t="str">
        <f>พ.ย.64!E13</f>
        <v>วิธีเฉพาะเจาะจง</v>
      </c>
      <c r="F19" s="135" t="str">
        <f>พ.ย.64!F13</f>
        <v>บ. เจนบรรเจิด จำกัด</v>
      </c>
      <c r="G19" s="135">
        <f>พ.ย.64!G13</f>
        <v>144450</v>
      </c>
      <c r="H19" s="135" t="str">
        <f>พ.ย.64!H13</f>
        <v>บ. เจนบรรเจิด จำกัด</v>
      </c>
      <c r="I19" s="135">
        <f>พ.ย.64!I13</f>
        <v>144450</v>
      </c>
      <c r="J19" s="135" t="str">
        <f>พ.ย.64!J13</f>
        <v>เสนอราคาต่ำสุดและเหมาะสมที่สุด</v>
      </c>
      <c r="K19" s="135" t="str">
        <f>พ.ย.64!K13</f>
        <v>PO.3300051554</v>
      </c>
      <c r="L19" s="135" t="str">
        <f>พ.ย.64!L13</f>
        <v>ลว. 4 พฤศจิกายน 2564</v>
      </c>
      <c r="M19" s="211" t="str">
        <f>พ.ย.64!M13</f>
        <v>หมวดเครื่องจักรอุปกรณ์ ครุภัณฑ์ในโรงงานและคลังพัสดุ</v>
      </c>
      <c r="N19" s="213"/>
      <c r="O19" s="214" t="str">
        <f>พ.ย.64!O13</f>
        <v>ü</v>
      </c>
      <c r="P19" s="210" t="s">
        <v>197</v>
      </c>
      <c r="Q19" s="215" t="s">
        <v>200</v>
      </c>
    </row>
    <row r="20" spans="1:17" ht="65.25" x14ac:dyDescent="0.5">
      <c r="A20" s="131">
        <v>13</v>
      </c>
      <c r="B20" s="148" t="str">
        <f>พ.ย.64!B14</f>
        <v xml:space="preserve">งานซื้อพร้อมติดตั้ง Variable Area Flow Meter </v>
      </c>
      <c r="C20" s="135">
        <f>พ.ย.64!C14</f>
        <v>280000</v>
      </c>
      <c r="D20" s="135">
        <f>พ.ย.64!D14</f>
        <v>299600</v>
      </c>
      <c r="E20" s="135" t="str">
        <f>พ.ย.64!E14</f>
        <v>วิธีเฉพาะเจาะจง</v>
      </c>
      <c r="F20" s="135" t="str">
        <f>พ.ย.64!F14</f>
        <v>บ. เอสวีอาร์ เอ็นจิเนียริ่งแอนด์ซัพพลาย จำกัด</v>
      </c>
      <c r="G20" s="135">
        <f>พ.ย.64!G14</f>
        <v>299600</v>
      </c>
      <c r="H20" s="135" t="str">
        <f>พ.ย.64!H14</f>
        <v>บ. เอสวีอาร์ เอ็นจิเนียริ่งแอนด์ซัพพลาย จำกัด</v>
      </c>
      <c r="I20" s="135">
        <f>พ.ย.64!I14</f>
        <v>299600</v>
      </c>
      <c r="J20" s="135" t="str">
        <f>พ.ย.64!J14</f>
        <v>เสนอราคาต่ำสุดและเหมาะสมที่สุด</v>
      </c>
      <c r="K20" s="135" t="str">
        <f>พ.ย.64!K14</f>
        <v>PO.3300051556</v>
      </c>
      <c r="L20" s="135" t="str">
        <f>พ.ย.64!L14</f>
        <v>ลว. 4 พฤศจิกายน 2564</v>
      </c>
      <c r="M20" s="211" t="str">
        <f>พ.ย.64!M14</f>
        <v>หมวดเครื่องจักรอุปกรณ์ ครุภัณฑ์ในโรงงานและคลังพัสดุ</v>
      </c>
      <c r="N20" s="214" t="str">
        <f>พ.ย.64!N14</f>
        <v>ü</v>
      </c>
      <c r="O20" s="214"/>
      <c r="P20" s="210" t="s">
        <v>197</v>
      </c>
      <c r="Q20" s="215" t="s">
        <v>201</v>
      </c>
    </row>
    <row r="21" spans="1:17" ht="47.25" customHeight="1" x14ac:dyDescent="0.5">
      <c r="A21" s="131">
        <v>14</v>
      </c>
      <c r="B21" s="148" t="str">
        <f>พ.ย.64!B15</f>
        <v xml:space="preserve">งานซื้อพร้อมติดตั้งชุด Sensor ตรวจจับระดับน้ำ </v>
      </c>
      <c r="C21" s="135">
        <f>พ.ย.64!C15</f>
        <v>420000</v>
      </c>
      <c r="D21" s="135">
        <f>พ.ย.64!D15</f>
        <v>449400</v>
      </c>
      <c r="E21" s="135" t="str">
        <f>พ.ย.64!E15</f>
        <v>วิธีเฉพาะเจาะจง</v>
      </c>
      <c r="F21" s="135" t="str">
        <f>พ.ย.64!F15</f>
        <v>บ. เอสวีอาร์ เอ็นจิเนียริ่งแอนด์ซัพพลาย จำกัด</v>
      </c>
      <c r="G21" s="135">
        <f>พ.ย.64!G15</f>
        <v>449400</v>
      </c>
      <c r="H21" s="135" t="str">
        <f>พ.ย.64!H15</f>
        <v>บ. เอสวีอาร์ เอ็นจิเนียริ่งแอนด์ซัพพลาย จำกัด</v>
      </c>
      <c r="I21" s="135">
        <f>พ.ย.64!I15</f>
        <v>449400</v>
      </c>
      <c r="J21" s="135" t="str">
        <f>พ.ย.64!J15</f>
        <v>เสนอราคาต่ำสุดและเหมาะสมที่สุด</v>
      </c>
      <c r="K21" s="135" t="str">
        <f>พ.ย.64!K15</f>
        <v>PO.3300051589</v>
      </c>
      <c r="L21" s="135" t="str">
        <f>พ.ย.64!L15</f>
        <v>ลว. 5 พฤศจิกายน 2564</v>
      </c>
      <c r="M21" s="211" t="str">
        <f>พ.ย.64!M15</f>
        <v>หมวดเครื่องจักรอุปกรณ์ ครุภัณฑ์ในโรงงานและคลังพัสดุ</v>
      </c>
      <c r="N21" s="214" t="str">
        <f>พ.ย.64!N15</f>
        <v>ü</v>
      </c>
      <c r="O21" s="214"/>
      <c r="P21" s="210" t="s">
        <v>197</v>
      </c>
      <c r="Q21" s="215" t="s">
        <v>202</v>
      </c>
    </row>
    <row r="22" spans="1:17" ht="43.5" x14ac:dyDescent="0.5">
      <c r="A22" s="131">
        <v>15</v>
      </c>
      <c r="B22" s="148" t="str">
        <f>พ.ย.64!B16</f>
        <v>ยางโอริงมิล จำนวน 4 รายการ</v>
      </c>
      <c r="C22" s="135">
        <f>พ.ย.64!C16</f>
        <v>89750</v>
      </c>
      <c r="D22" s="135">
        <f>พ.ย.64!D16</f>
        <v>96032.5</v>
      </c>
      <c r="E22" s="135" t="str">
        <f>พ.ย.64!E16</f>
        <v>วิธีเฉพาะเจาะจง</v>
      </c>
      <c r="F22" s="135" t="str">
        <f>พ.ย.64!F16</f>
        <v>บ. เอ็น.ซี.อาร์ รับเบอร์ อินดัสตรี้ จำกัด</v>
      </c>
      <c r="G22" s="135">
        <f>พ.ย.64!G16</f>
        <v>96032.5</v>
      </c>
      <c r="H22" s="135" t="str">
        <f>พ.ย.64!H16</f>
        <v>บ. เอ็น.ซี.อาร์ รับเบอร์ อินดัสตรี้ จำกัด</v>
      </c>
      <c r="I22" s="135">
        <f>พ.ย.64!I16</f>
        <v>96032.5</v>
      </c>
      <c r="J22" s="135" t="str">
        <f>พ.ย.64!J16</f>
        <v>เสนอราคาต่ำสุดและเหมาะสมที่สุด</v>
      </c>
      <c r="K22" s="135" t="str">
        <f>พ.ย.64!K16</f>
        <v>PO.3300051801</v>
      </c>
      <c r="L22" s="135" t="str">
        <f>พ.ย.64!L16</f>
        <v>ลว. 17 พฤศจิกายน 2564</v>
      </c>
      <c r="M22" s="211" t="str">
        <f>พ.ย.64!M16</f>
        <v>52500300 ค่าวัสดุอุปกรณ์ในการซ่อมมาตรวัดน้ำ</v>
      </c>
      <c r="N22" s="214"/>
      <c r="O22" s="214" t="str">
        <f>พ.ย.64!O16</f>
        <v>ü</v>
      </c>
      <c r="P22" s="210" t="s">
        <v>197</v>
      </c>
      <c r="Q22" s="153">
        <v>2565</v>
      </c>
    </row>
    <row r="23" spans="1:17" ht="77.25" customHeight="1" x14ac:dyDescent="0.5">
      <c r="A23" s="131">
        <v>16</v>
      </c>
      <c r="B23" s="148" t="str">
        <f>พ.ย.64!B17</f>
        <v xml:space="preserve">จ้างสอบเทียบเครื่องวัดอัตราการไหล Coriolis mass flow meter ขนาด ศก. 2 นิ้ว และขนาด ศก. 4 นิ้ว </v>
      </c>
      <c r="C23" s="135">
        <f>พ.ย.64!C17</f>
        <v>81000</v>
      </c>
      <c r="D23" s="135">
        <f>พ.ย.64!D17</f>
        <v>86670</v>
      </c>
      <c r="E23" s="135" t="str">
        <f>พ.ย.64!E17</f>
        <v>วิธีเฉพาะเจาะจง</v>
      </c>
      <c r="F23" s="135" t="str">
        <f>พ.ย.64!F17</f>
        <v>บ. โฟลว์แล็บ แอนด์ เซอร์วิส จำกัด</v>
      </c>
      <c r="G23" s="135">
        <f>พ.ย.64!G17</f>
        <v>86670</v>
      </c>
      <c r="H23" s="135" t="str">
        <f>พ.ย.64!H17</f>
        <v>บ. โฟลว์แล็บ แอนด์ เซอร์วิส จำกัด</v>
      </c>
      <c r="I23" s="135">
        <f>พ.ย.64!I17</f>
        <v>86670</v>
      </c>
      <c r="J23" s="135" t="str">
        <f>พ.ย.64!J17</f>
        <v>เสนอราคาต่ำสุดและเหมาะสมที่สุด</v>
      </c>
      <c r="K23" s="135" t="str">
        <f>พ.ย.64!K17</f>
        <v>PO.3300051924</v>
      </c>
      <c r="L23" s="135" t="str">
        <f>พ.ย.64!L17</f>
        <v>ลว. 24 พฤศจิกายน 2564</v>
      </c>
      <c r="M23" s="211" t="str">
        <f>พ.ย.64!M17</f>
        <v>54001100 ค่าจ้างเหมาบริการอื่น</v>
      </c>
      <c r="N23" s="214"/>
      <c r="O23" s="214" t="str">
        <f>พ.ย.64!O17</f>
        <v>ü</v>
      </c>
      <c r="P23" s="210" t="s">
        <v>197</v>
      </c>
      <c r="Q23" s="153">
        <v>2565</v>
      </c>
    </row>
    <row r="24" spans="1:17" hidden="1" x14ac:dyDescent="0.5">
      <c r="A24" s="131">
        <v>17</v>
      </c>
      <c r="B24" s="148"/>
      <c r="C24" s="135"/>
      <c r="D24" s="135"/>
      <c r="E24" s="149"/>
      <c r="F24" s="149"/>
      <c r="G24" s="135"/>
      <c r="H24" s="149"/>
      <c r="I24" s="135"/>
      <c r="J24" s="149"/>
      <c r="K24" s="149"/>
      <c r="L24" s="137"/>
      <c r="M24" s="158"/>
      <c r="N24" s="151"/>
      <c r="O24" s="151"/>
      <c r="P24" s="152">
        <v>23712</v>
      </c>
      <c r="Q24" s="153"/>
    </row>
    <row r="25" spans="1:17" hidden="1" x14ac:dyDescent="0.5">
      <c r="A25" s="131">
        <v>18</v>
      </c>
      <c r="B25" s="148"/>
      <c r="C25" s="135"/>
      <c r="D25" s="135"/>
      <c r="E25" s="149"/>
      <c r="F25" s="149"/>
      <c r="G25" s="135"/>
      <c r="H25" s="149"/>
      <c r="I25" s="135"/>
      <c r="J25" s="149"/>
      <c r="K25" s="149"/>
      <c r="L25" s="137"/>
      <c r="M25" s="158"/>
      <c r="N25" s="151"/>
      <c r="O25" s="151"/>
      <c r="P25" s="152">
        <v>23712</v>
      </c>
      <c r="Q25" s="153"/>
    </row>
  </sheetData>
  <mergeCells count="16">
    <mergeCell ref="A1:Q1"/>
    <mergeCell ref="A2:Q2"/>
    <mergeCell ref="A3:Q3"/>
    <mergeCell ref="Q6:Q7"/>
    <mergeCell ref="M6:M7"/>
    <mergeCell ref="N6:O6"/>
    <mergeCell ref="P6:P7"/>
    <mergeCell ref="A6:A7"/>
    <mergeCell ref="B6:B7"/>
    <mergeCell ref="C6:C7"/>
    <mergeCell ref="D6:D7"/>
    <mergeCell ref="E6:E7"/>
    <mergeCell ref="F6:G6"/>
    <mergeCell ref="H6:I6"/>
    <mergeCell ref="J6:J7"/>
    <mergeCell ref="K6:L7"/>
  </mergeCells>
  <printOptions horizontalCentered="1"/>
  <pageMargins left="0.17" right="0.17" top="0.35433070866141736" bottom="0.35433070866141736" header="0.31496062992125984" footer="0.31496062992125984"/>
  <pageSetup paperSize="9" scale="52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20"/>
  <sheetViews>
    <sheetView topLeftCell="A13"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5.625" style="126" customWidth="1"/>
    <col min="7" max="7" width="12.625" style="124" customWidth="1"/>
    <col min="8" max="8" width="25.625" style="126" customWidth="1"/>
    <col min="9" max="9" width="12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customWidth="1"/>
    <col min="14" max="15" width="8.75" style="124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hidden="1" x14ac:dyDescent="0.5">
      <c r="A1" s="232" t="s">
        <v>110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122" t="s">
        <v>109</v>
      </c>
      <c r="M1" s="123"/>
      <c r="N1" s="122"/>
      <c r="O1" s="122"/>
      <c r="P1" s="122"/>
      <c r="Q1" s="122"/>
      <c r="R1" s="122"/>
    </row>
    <row r="2" spans="1:18" hidden="1" x14ac:dyDescent="0.5">
      <c r="A2" s="232" t="s">
        <v>107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123"/>
      <c r="N2" s="122"/>
      <c r="O2" s="122"/>
      <c r="P2" s="122"/>
      <c r="Q2" s="122"/>
      <c r="R2" s="122"/>
    </row>
    <row r="3" spans="1:18" hidden="1" x14ac:dyDescent="0.5">
      <c r="A3" s="232" t="s">
        <v>108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23"/>
      <c r="N3" s="122"/>
      <c r="O3" s="122"/>
      <c r="P3" s="122"/>
      <c r="Q3" s="122"/>
      <c r="R3" s="122"/>
    </row>
    <row r="4" spans="1:18" s="125" customFormat="1" x14ac:dyDescent="0.2">
      <c r="A4" s="232" t="s">
        <v>92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8" s="125" customFormat="1" x14ac:dyDescent="0.2">
      <c r="A5" s="232" t="s">
        <v>107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122"/>
      <c r="Q5" s="122"/>
    </row>
    <row r="8" spans="1:18" s="125" customFormat="1" ht="36.6" customHeight="1" x14ac:dyDescent="0.2">
      <c r="A8" s="237" t="s">
        <v>1</v>
      </c>
      <c r="B8" s="237" t="s">
        <v>2</v>
      </c>
      <c r="C8" s="240" t="s">
        <v>22</v>
      </c>
      <c r="D8" s="240" t="s">
        <v>3</v>
      </c>
      <c r="E8" s="238" t="s">
        <v>4</v>
      </c>
      <c r="F8" s="239" t="s">
        <v>5</v>
      </c>
      <c r="G8" s="239"/>
      <c r="H8" s="240" t="s">
        <v>6</v>
      </c>
      <c r="I8" s="240"/>
      <c r="J8" s="240" t="s">
        <v>7</v>
      </c>
      <c r="K8" s="240" t="s">
        <v>8</v>
      </c>
      <c r="L8" s="240"/>
      <c r="M8" s="243" t="s">
        <v>84</v>
      </c>
      <c r="N8" s="241" t="s">
        <v>24</v>
      </c>
      <c r="O8" s="242"/>
    </row>
    <row r="9" spans="1:18" s="125" customFormat="1" ht="65.25" x14ac:dyDescent="0.2">
      <c r="A9" s="237"/>
      <c r="B9" s="237"/>
      <c r="C9" s="240"/>
      <c r="D9" s="240"/>
      <c r="E9" s="238"/>
      <c r="F9" s="127" t="s">
        <v>9</v>
      </c>
      <c r="G9" s="128" t="s">
        <v>15</v>
      </c>
      <c r="H9" s="128" t="s">
        <v>10</v>
      </c>
      <c r="I9" s="128" t="s">
        <v>11</v>
      </c>
      <c r="J9" s="240"/>
      <c r="K9" s="240"/>
      <c r="L9" s="240"/>
      <c r="M9" s="243"/>
      <c r="N9" s="129" t="s">
        <v>25</v>
      </c>
      <c r="O9" s="130" t="s">
        <v>138</v>
      </c>
    </row>
    <row r="10" spans="1:18" s="125" customFormat="1" ht="67.5" customHeight="1" x14ac:dyDescent="0.2">
      <c r="A10" s="131">
        <v>1</v>
      </c>
      <c r="B10" s="132" t="s">
        <v>103</v>
      </c>
      <c r="C10" s="133">
        <v>15000</v>
      </c>
      <c r="D10" s="133">
        <f>11214.95*1.07</f>
        <v>11999.996500000001</v>
      </c>
      <c r="E10" s="70" t="s">
        <v>13</v>
      </c>
      <c r="F10" s="134" t="s">
        <v>111</v>
      </c>
      <c r="G10" s="135">
        <f>D10</f>
        <v>11999.996500000001</v>
      </c>
      <c r="H10" s="134" t="str">
        <f>F10</f>
        <v>บ.  นอบ์พ คอร์ปอเรชั่น กรุ๊ป จำกัด</v>
      </c>
      <c r="I10" s="135">
        <f>G10</f>
        <v>11999.996500000001</v>
      </c>
      <c r="J10" s="136" t="s">
        <v>112</v>
      </c>
      <c r="K10" s="137" t="s">
        <v>113</v>
      </c>
      <c r="L10" s="138" t="s">
        <v>114</v>
      </c>
      <c r="M10" s="139" t="s">
        <v>115</v>
      </c>
      <c r="N10" s="71" t="s">
        <v>137</v>
      </c>
      <c r="O10" s="71"/>
      <c r="R10" s="140"/>
    </row>
    <row r="11" spans="1:18" s="125" customFormat="1" ht="67.5" customHeight="1" x14ac:dyDescent="0.2">
      <c r="A11" s="131">
        <v>2</v>
      </c>
      <c r="B11" s="132" t="s">
        <v>105</v>
      </c>
      <c r="C11" s="133">
        <v>23500</v>
      </c>
      <c r="D11" s="135">
        <v>25100</v>
      </c>
      <c r="E11" s="70" t="s">
        <v>13</v>
      </c>
      <c r="F11" s="134" t="s">
        <v>122</v>
      </c>
      <c r="G11" s="135">
        <f>21800*1.07</f>
        <v>23326</v>
      </c>
      <c r="H11" s="134" t="str">
        <f t="shared" ref="H11:H17" si="0">F11</f>
        <v xml:space="preserve">บ.  แสงปัญญาพาณิชย์ จำกัด </v>
      </c>
      <c r="I11" s="135">
        <f t="shared" ref="I11:I17" si="1">G11</f>
        <v>23326</v>
      </c>
      <c r="J11" s="136" t="s">
        <v>112</v>
      </c>
      <c r="K11" s="137" t="s">
        <v>126</v>
      </c>
      <c r="L11" s="138" t="s">
        <v>132</v>
      </c>
      <c r="M11" s="139" t="s">
        <v>116</v>
      </c>
      <c r="N11" s="71" t="s">
        <v>137</v>
      </c>
      <c r="O11" s="71"/>
    </row>
    <row r="12" spans="1:18" s="125" customFormat="1" ht="46.5" customHeight="1" x14ac:dyDescent="0.2">
      <c r="A12" s="131">
        <v>3</v>
      </c>
      <c r="B12" s="132" t="s">
        <v>119</v>
      </c>
      <c r="C12" s="133">
        <v>100000</v>
      </c>
      <c r="D12" s="133">
        <f>99650*1.07</f>
        <v>106625.5</v>
      </c>
      <c r="E12" s="70" t="s">
        <v>13</v>
      </c>
      <c r="F12" s="134" t="s">
        <v>123</v>
      </c>
      <c r="G12" s="135">
        <f t="shared" ref="G12:G16" si="2">D12</f>
        <v>106625.5</v>
      </c>
      <c r="H12" s="134" t="str">
        <f t="shared" si="0"/>
        <v>บ. เอสวีอาร์ เอ็นจิเนียริ่งแอนด์ซัพพลาย จำกัด</v>
      </c>
      <c r="I12" s="135">
        <f t="shared" si="1"/>
        <v>106625.5</v>
      </c>
      <c r="J12" s="136" t="s">
        <v>112</v>
      </c>
      <c r="K12" s="137" t="s">
        <v>127</v>
      </c>
      <c r="L12" s="138" t="s">
        <v>133</v>
      </c>
      <c r="M12" s="139" t="s">
        <v>117</v>
      </c>
      <c r="N12" s="71" t="s">
        <v>137</v>
      </c>
      <c r="O12" s="71"/>
      <c r="R12" s="140"/>
    </row>
    <row r="13" spans="1:18" s="125" customFormat="1" ht="46.5" customHeight="1" x14ac:dyDescent="0.2">
      <c r="A13" s="131">
        <v>4</v>
      </c>
      <c r="B13" s="132" t="s">
        <v>106</v>
      </c>
      <c r="C13" s="133">
        <v>465300</v>
      </c>
      <c r="D13" s="133">
        <f>465300*1.07</f>
        <v>497871</v>
      </c>
      <c r="E13" s="70" t="s">
        <v>13</v>
      </c>
      <c r="F13" s="134" t="s">
        <v>124</v>
      </c>
      <c r="G13" s="135">
        <f>D13</f>
        <v>497871</v>
      </c>
      <c r="H13" s="134" t="str">
        <f t="shared" si="0"/>
        <v xml:space="preserve">บ.  ธาราเอเชีย จำกัด </v>
      </c>
      <c r="I13" s="135">
        <f t="shared" si="1"/>
        <v>497871</v>
      </c>
      <c r="J13" s="136" t="s">
        <v>112</v>
      </c>
      <c r="K13" s="137" t="s">
        <v>128</v>
      </c>
      <c r="L13" s="138" t="s">
        <v>133</v>
      </c>
      <c r="M13" s="139" t="s">
        <v>118</v>
      </c>
      <c r="N13" s="71"/>
      <c r="O13" s="71" t="s">
        <v>137</v>
      </c>
      <c r="R13" s="140"/>
    </row>
    <row r="14" spans="1:18" s="125" customFormat="1" ht="46.5" customHeight="1" x14ac:dyDescent="0.2">
      <c r="A14" s="131">
        <v>5</v>
      </c>
      <c r="B14" s="132" t="s">
        <v>120</v>
      </c>
      <c r="C14" s="133">
        <v>200000</v>
      </c>
      <c r="D14" s="133">
        <f>200000*1.07</f>
        <v>214000</v>
      </c>
      <c r="E14" s="70" t="s">
        <v>13</v>
      </c>
      <c r="F14" s="134" t="s">
        <v>123</v>
      </c>
      <c r="G14" s="135">
        <f t="shared" si="2"/>
        <v>214000</v>
      </c>
      <c r="H14" s="134" t="str">
        <f t="shared" si="0"/>
        <v>บ. เอสวีอาร์ เอ็นจิเนียริ่งแอนด์ซัพพลาย จำกัด</v>
      </c>
      <c r="I14" s="135">
        <f t="shared" si="1"/>
        <v>214000</v>
      </c>
      <c r="J14" s="136" t="s">
        <v>112</v>
      </c>
      <c r="K14" s="137" t="s">
        <v>129</v>
      </c>
      <c r="L14" s="138" t="s">
        <v>134</v>
      </c>
      <c r="M14" s="139" t="s">
        <v>118</v>
      </c>
      <c r="N14" s="71" t="s">
        <v>137</v>
      </c>
      <c r="O14" s="71"/>
    </row>
    <row r="15" spans="1:18" s="125" customFormat="1" ht="46.5" customHeight="1" x14ac:dyDescent="0.2">
      <c r="A15" s="131">
        <v>6</v>
      </c>
      <c r="B15" s="132" t="s">
        <v>121</v>
      </c>
      <c r="C15" s="133">
        <v>8000</v>
      </c>
      <c r="D15" s="133">
        <f>7950*1.07</f>
        <v>8506.5</v>
      </c>
      <c r="E15" s="70" t="s">
        <v>13</v>
      </c>
      <c r="F15" s="134" t="s">
        <v>125</v>
      </c>
      <c r="G15" s="135">
        <f t="shared" si="2"/>
        <v>8506.5</v>
      </c>
      <c r="H15" s="134" t="str">
        <f t="shared" si="0"/>
        <v>หจก. ตรีอุดม</v>
      </c>
      <c r="I15" s="135">
        <f t="shared" si="1"/>
        <v>8506.5</v>
      </c>
      <c r="J15" s="136" t="s">
        <v>112</v>
      </c>
      <c r="K15" s="137" t="s">
        <v>130</v>
      </c>
      <c r="L15" s="138" t="s">
        <v>135</v>
      </c>
      <c r="M15" s="139" t="s">
        <v>118</v>
      </c>
      <c r="N15" s="71" t="s">
        <v>137</v>
      </c>
      <c r="O15" s="71"/>
    </row>
    <row r="16" spans="1:18" s="125" customFormat="1" ht="46.5" customHeight="1" x14ac:dyDescent="0.2">
      <c r="A16" s="131">
        <v>7</v>
      </c>
      <c r="B16" s="132" t="s">
        <v>94</v>
      </c>
      <c r="C16" s="133">
        <v>60000</v>
      </c>
      <c r="D16" s="133">
        <f>38180*1.07</f>
        <v>40852.600000000006</v>
      </c>
      <c r="E16" s="70" t="s">
        <v>13</v>
      </c>
      <c r="F16" s="134" t="s">
        <v>125</v>
      </c>
      <c r="G16" s="135">
        <f t="shared" si="2"/>
        <v>40852.600000000006</v>
      </c>
      <c r="H16" s="134" t="str">
        <f t="shared" si="0"/>
        <v>หจก. ตรีอุดม</v>
      </c>
      <c r="I16" s="135">
        <f t="shared" si="1"/>
        <v>40852.600000000006</v>
      </c>
      <c r="J16" s="136" t="s">
        <v>112</v>
      </c>
      <c r="K16" s="137" t="s">
        <v>131</v>
      </c>
      <c r="L16" s="138" t="s">
        <v>135</v>
      </c>
      <c r="M16" s="139" t="s">
        <v>118</v>
      </c>
      <c r="N16" s="71" t="s">
        <v>137</v>
      </c>
      <c r="O16" s="71"/>
      <c r="R16" s="140"/>
    </row>
    <row r="17" spans="1:18" s="125" customFormat="1" ht="46.5" customHeight="1" x14ac:dyDescent="0.2">
      <c r="A17" s="131">
        <v>8</v>
      </c>
      <c r="B17" s="132" t="s">
        <v>101</v>
      </c>
      <c r="C17" s="133">
        <v>32000</v>
      </c>
      <c r="D17" s="133">
        <f>15800*1.07</f>
        <v>16906</v>
      </c>
      <c r="E17" s="70" t="s">
        <v>13</v>
      </c>
      <c r="F17" s="134" t="s">
        <v>125</v>
      </c>
      <c r="G17" s="135">
        <f>D17</f>
        <v>16906</v>
      </c>
      <c r="H17" s="134" t="str">
        <f t="shared" si="0"/>
        <v>หจก. ตรีอุดม</v>
      </c>
      <c r="I17" s="135">
        <f t="shared" si="1"/>
        <v>16906</v>
      </c>
      <c r="J17" s="136" t="s">
        <v>112</v>
      </c>
      <c r="K17" s="137" t="s">
        <v>136</v>
      </c>
      <c r="L17" s="138" t="s">
        <v>135</v>
      </c>
      <c r="M17" s="139" t="s">
        <v>118</v>
      </c>
      <c r="N17" s="71" t="s">
        <v>137</v>
      </c>
      <c r="O17" s="71"/>
      <c r="R17" s="140"/>
    </row>
    <row r="18" spans="1:18" x14ac:dyDescent="0.5">
      <c r="C18" s="141"/>
      <c r="G18" s="142"/>
      <c r="I18" s="142"/>
      <c r="R18" s="143"/>
    </row>
    <row r="20" spans="1:18" x14ac:dyDescent="0.5">
      <c r="C20" s="143"/>
    </row>
  </sheetData>
  <sortState ref="A8:O18">
    <sortCondition ref="A8:A18"/>
  </sortState>
  <mergeCells count="16">
    <mergeCell ref="A8:A9"/>
    <mergeCell ref="B8:B9"/>
    <mergeCell ref="C8:C9"/>
    <mergeCell ref="D8:D9"/>
    <mergeCell ref="E8:E9"/>
    <mergeCell ref="F8:G8"/>
    <mergeCell ref="N8:O8"/>
    <mergeCell ref="H8:I8"/>
    <mergeCell ref="J8:J9"/>
    <mergeCell ref="K8:L9"/>
    <mergeCell ref="M8:M9"/>
    <mergeCell ref="A4:O4"/>
    <mergeCell ref="A5:O5"/>
    <mergeCell ref="A2:L2"/>
    <mergeCell ref="A3:L3"/>
    <mergeCell ref="A1:K1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20"/>
  <sheetViews>
    <sheetView tabSelected="1" zoomScaleNormal="100" zoomScalePageLayoutView="90" workbookViewId="0">
      <selection activeCell="D8" sqref="D8:D9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1.625" style="126" customWidth="1"/>
    <col min="7" max="7" width="12.625" style="124" customWidth="1"/>
    <col min="8" max="8" width="21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hidden="1" customWidth="1"/>
    <col min="14" max="15" width="8.75" style="124" hidden="1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x14ac:dyDescent="0.5">
      <c r="A1" s="232" t="s">
        <v>194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122" t="s">
        <v>109</v>
      </c>
      <c r="M1" s="123"/>
      <c r="N1" s="122"/>
      <c r="O1" s="122"/>
      <c r="P1" s="122"/>
      <c r="Q1" s="122"/>
      <c r="R1" s="122"/>
    </row>
    <row r="2" spans="1:18" x14ac:dyDescent="0.5">
      <c r="A2" s="232" t="s">
        <v>107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123"/>
      <c r="N2" s="122"/>
      <c r="O2" s="122"/>
      <c r="P2" s="122"/>
      <c r="Q2" s="122"/>
      <c r="R2" s="122"/>
    </row>
    <row r="3" spans="1:18" x14ac:dyDescent="0.5">
      <c r="A3" s="232" t="s">
        <v>195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23"/>
      <c r="N3" s="122"/>
      <c r="O3" s="122"/>
      <c r="P3" s="122"/>
      <c r="Q3" s="122"/>
      <c r="R3" s="122"/>
    </row>
    <row r="4" spans="1:18" s="125" customFormat="1" hidden="1" x14ac:dyDescent="0.2">
      <c r="A4" s="232" t="s">
        <v>193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8" s="125" customFormat="1" hidden="1" x14ac:dyDescent="0.2">
      <c r="A5" s="232" t="s">
        <v>107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122"/>
      <c r="Q5" s="122"/>
    </row>
    <row r="6" spans="1:18" hidden="1" x14ac:dyDescent="0.5"/>
    <row r="7" spans="1:18" hidden="1" x14ac:dyDescent="0.5"/>
    <row r="8" spans="1:18" s="125" customFormat="1" ht="36.6" customHeight="1" x14ac:dyDescent="0.2">
      <c r="A8" s="237" t="s">
        <v>1</v>
      </c>
      <c r="B8" s="237" t="s">
        <v>2</v>
      </c>
      <c r="C8" s="240" t="s">
        <v>22</v>
      </c>
      <c r="D8" s="240" t="s">
        <v>3</v>
      </c>
      <c r="E8" s="238" t="s">
        <v>4</v>
      </c>
      <c r="F8" s="239" t="s">
        <v>5</v>
      </c>
      <c r="G8" s="239"/>
      <c r="H8" s="240" t="s">
        <v>6</v>
      </c>
      <c r="I8" s="240"/>
      <c r="J8" s="240" t="s">
        <v>7</v>
      </c>
      <c r="K8" s="240" t="s">
        <v>8</v>
      </c>
      <c r="L8" s="240"/>
      <c r="M8" s="243" t="s">
        <v>84</v>
      </c>
      <c r="N8" s="241" t="s">
        <v>24</v>
      </c>
      <c r="O8" s="242"/>
    </row>
    <row r="9" spans="1:18" s="125" customFormat="1" ht="65.25" x14ac:dyDescent="0.2">
      <c r="A9" s="237"/>
      <c r="B9" s="237"/>
      <c r="C9" s="240"/>
      <c r="D9" s="240"/>
      <c r="E9" s="238"/>
      <c r="F9" s="127" t="s">
        <v>9</v>
      </c>
      <c r="G9" s="144" t="s">
        <v>15</v>
      </c>
      <c r="H9" s="144" t="s">
        <v>10</v>
      </c>
      <c r="I9" s="144" t="s">
        <v>11</v>
      </c>
      <c r="J9" s="240"/>
      <c r="K9" s="240"/>
      <c r="L9" s="240"/>
      <c r="M9" s="243"/>
      <c r="N9" s="129" t="s">
        <v>25</v>
      </c>
      <c r="O9" s="130" t="s">
        <v>138</v>
      </c>
    </row>
    <row r="10" spans="1:18" s="125" customFormat="1" ht="67.5" customHeight="1" x14ac:dyDescent="0.2">
      <c r="A10" s="131">
        <v>1</v>
      </c>
      <c r="B10" s="207" t="s">
        <v>166</v>
      </c>
      <c r="C10" s="133">
        <v>16000</v>
      </c>
      <c r="D10" s="133">
        <v>15840</v>
      </c>
      <c r="E10" s="70" t="s">
        <v>13</v>
      </c>
      <c r="F10" s="134" t="s">
        <v>179</v>
      </c>
      <c r="G10" s="135">
        <f>D10</f>
        <v>15840</v>
      </c>
      <c r="H10" s="134" t="str">
        <f>F10</f>
        <v>บ. วิน วิน 25 โซลูชั่น จำกัด</v>
      </c>
      <c r="I10" s="135">
        <f>G10</f>
        <v>15840</v>
      </c>
      <c r="J10" s="136" t="s">
        <v>112</v>
      </c>
      <c r="K10" s="137" t="s">
        <v>180</v>
      </c>
      <c r="L10" s="138" t="s">
        <v>175</v>
      </c>
      <c r="M10" s="139" t="s">
        <v>115</v>
      </c>
      <c r="N10" s="71" t="s">
        <v>137</v>
      </c>
      <c r="O10" s="71"/>
      <c r="R10" s="140"/>
    </row>
    <row r="11" spans="1:18" s="125" customFormat="1" ht="46.5" customHeight="1" x14ac:dyDescent="0.2">
      <c r="A11" s="131">
        <v>2</v>
      </c>
      <c r="B11" s="209" t="s">
        <v>168</v>
      </c>
      <c r="C11" s="133">
        <v>360000</v>
      </c>
      <c r="D11" s="133">
        <v>347750</v>
      </c>
      <c r="E11" s="70" t="s">
        <v>13</v>
      </c>
      <c r="F11" s="134" t="s">
        <v>181</v>
      </c>
      <c r="G11" s="135">
        <f t="shared" ref="G11:G16" si="0">D11</f>
        <v>347750</v>
      </c>
      <c r="H11" s="134" t="str">
        <f t="shared" ref="H11:I17" si="1">F11</f>
        <v>บ. สมาร์ทเทคนิค จำกัด</v>
      </c>
      <c r="I11" s="135">
        <f t="shared" si="1"/>
        <v>347750</v>
      </c>
      <c r="J11" s="136" t="s">
        <v>112</v>
      </c>
      <c r="K11" s="137" t="s">
        <v>184</v>
      </c>
      <c r="L11" s="138" t="s">
        <v>175</v>
      </c>
      <c r="M11" s="139" t="s">
        <v>117</v>
      </c>
      <c r="N11" s="71"/>
      <c r="O11" s="71" t="s">
        <v>137</v>
      </c>
      <c r="R11" s="140"/>
    </row>
    <row r="12" spans="1:18" s="125" customFormat="1" ht="46.5" customHeight="1" x14ac:dyDescent="0.2">
      <c r="A12" s="131">
        <v>3</v>
      </c>
      <c r="B12" s="208" t="s">
        <v>167</v>
      </c>
      <c r="C12" s="133">
        <v>80000</v>
      </c>
      <c r="D12" s="135">
        <v>85600</v>
      </c>
      <c r="E12" s="70" t="s">
        <v>13</v>
      </c>
      <c r="F12" s="134" t="s">
        <v>173</v>
      </c>
      <c r="G12" s="135">
        <v>85600</v>
      </c>
      <c r="H12" s="134" t="str">
        <f t="shared" ref="H12:H13" si="2">F12</f>
        <v>บ. ยูเอชเอ็ม จำกัด</v>
      </c>
      <c r="I12" s="135">
        <f t="shared" ref="I12:I13" si="3">G12</f>
        <v>85600</v>
      </c>
      <c r="J12" s="136" t="s">
        <v>112</v>
      </c>
      <c r="K12" s="137" t="s">
        <v>174</v>
      </c>
      <c r="L12" s="138" t="s">
        <v>175</v>
      </c>
      <c r="M12" s="139" t="s">
        <v>176</v>
      </c>
      <c r="N12" s="71"/>
      <c r="O12" s="71" t="s">
        <v>137</v>
      </c>
    </row>
    <row r="13" spans="1:18" s="125" customFormat="1" ht="46.5" customHeight="1" x14ac:dyDescent="0.2">
      <c r="A13" s="131">
        <v>4</v>
      </c>
      <c r="B13" s="206" t="s">
        <v>170</v>
      </c>
      <c r="C13" s="133">
        <v>140000</v>
      </c>
      <c r="D13" s="133">
        <v>144450</v>
      </c>
      <c r="E13" s="70" t="s">
        <v>13</v>
      </c>
      <c r="F13" s="134" t="s">
        <v>177</v>
      </c>
      <c r="G13" s="135">
        <f t="shared" ref="G13" si="4">D13</f>
        <v>144450</v>
      </c>
      <c r="H13" s="134" t="str">
        <f t="shared" si="2"/>
        <v>บ. เจนบรรเจิด จำกัด</v>
      </c>
      <c r="I13" s="135">
        <f t="shared" si="3"/>
        <v>144450</v>
      </c>
      <c r="J13" s="136" t="s">
        <v>112</v>
      </c>
      <c r="K13" s="137" t="s">
        <v>178</v>
      </c>
      <c r="L13" s="138" t="s">
        <v>182</v>
      </c>
      <c r="M13" s="139" t="s">
        <v>117</v>
      </c>
      <c r="N13" s="71"/>
      <c r="O13" s="71" t="s">
        <v>137</v>
      </c>
    </row>
    <row r="14" spans="1:18" s="125" customFormat="1" ht="46.5" customHeight="1" x14ac:dyDescent="0.2">
      <c r="A14" s="131">
        <v>5</v>
      </c>
      <c r="B14" s="157" t="s">
        <v>169</v>
      </c>
      <c r="C14" s="133">
        <v>280000</v>
      </c>
      <c r="D14" s="133">
        <v>299600</v>
      </c>
      <c r="E14" s="70" t="s">
        <v>13</v>
      </c>
      <c r="F14" s="134" t="s">
        <v>123</v>
      </c>
      <c r="G14" s="135">
        <f>D14</f>
        <v>299600</v>
      </c>
      <c r="H14" s="134" t="str">
        <f t="shared" si="1"/>
        <v>บ. เอสวีอาร์ เอ็นจิเนียริ่งแอนด์ซัพพลาย จำกัด</v>
      </c>
      <c r="I14" s="135">
        <f t="shared" si="1"/>
        <v>299600</v>
      </c>
      <c r="J14" s="136" t="s">
        <v>112</v>
      </c>
      <c r="K14" s="137" t="s">
        <v>185</v>
      </c>
      <c r="L14" s="138" t="s">
        <v>182</v>
      </c>
      <c r="M14" s="139" t="s">
        <v>117</v>
      </c>
      <c r="N14" s="71" t="s">
        <v>137</v>
      </c>
      <c r="O14" s="71"/>
      <c r="R14" s="140"/>
    </row>
    <row r="15" spans="1:18" s="125" customFormat="1" ht="46.5" customHeight="1" x14ac:dyDescent="0.2">
      <c r="A15" s="131">
        <v>6</v>
      </c>
      <c r="B15" s="157" t="s">
        <v>171</v>
      </c>
      <c r="C15" s="133">
        <v>420000</v>
      </c>
      <c r="D15" s="133">
        <v>449400</v>
      </c>
      <c r="E15" s="70" t="s">
        <v>13</v>
      </c>
      <c r="F15" s="134" t="s">
        <v>123</v>
      </c>
      <c r="G15" s="135">
        <f t="shared" si="0"/>
        <v>449400</v>
      </c>
      <c r="H15" s="134" t="str">
        <f t="shared" si="1"/>
        <v>บ. เอสวีอาร์ เอ็นจิเนียริ่งแอนด์ซัพพลาย จำกัด</v>
      </c>
      <c r="I15" s="135">
        <f t="shared" si="1"/>
        <v>449400</v>
      </c>
      <c r="J15" s="136" t="s">
        <v>112</v>
      </c>
      <c r="K15" s="137" t="s">
        <v>186</v>
      </c>
      <c r="L15" s="138" t="s">
        <v>183</v>
      </c>
      <c r="M15" s="139" t="s">
        <v>117</v>
      </c>
      <c r="N15" s="71" t="s">
        <v>137</v>
      </c>
      <c r="O15" s="71"/>
    </row>
    <row r="16" spans="1:18" s="125" customFormat="1" ht="46.5" customHeight="1" x14ac:dyDescent="0.2">
      <c r="A16" s="131">
        <v>7</v>
      </c>
      <c r="B16" s="132" t="s">
        <v>172</v>
      </c>
      <c r="C16" s="133">
        <v>89750</v>
      </c>
      <c r="D16" s="133">
        <v>96032.5</v>
      </c>
      <c r="E16" s="70" t="s">
        <v>13</v>
      </c>
      <c r="F16" s="134" t="s">
        <v>187</v>
      </c>
      <c r="G16" s="135">
        <f t="shared" si="0"/>
        <v>96032.5</v>
      </c>
      <c r="H16" s="134" t="str">
        <f t="shared" si="1"/>
        <v>บ. เอ็น.ซี.อาร์ รับเบอร์ อินดัสตรี้ จำกัด</v>
      </c>
      <c r="I16" s="135">
        <f t="shared" si="1"/>
        <v>96032.5</v>
      </c>
      <c r="J16" s="136" t="s">
        <v>112</v>
      </c>
      <c r="K16" s="137" t="s">
        <v>188</v>
      </c>
      <c r="L16" s="138" t="s">
        <v>189</v>
      </c>
      <c r="M16" s="139" t="s">
        <v>176</v>
      </c>
      <c r="N16" s="71"/>
      <c r="O16" s="71" t="s">
        <v>137</v>
      </c>
      <c r="R16" s="140"/>
    </row>
    <row r="17" spans="1:18" s="125" customFormat="1" ht="72" customHeight="1" x14ac:dyDescent="0.2">
      <c r="A17" s="131">
        <v>8</v>
      </c>
      <c r="B17" s="157" t="s">
        <v>205</v>
      </c>
      <c r="C17" s="133">
        <v>81000</v>
      </c>
      <c r="D17" s="133">
        <v>86670</v>
      </c>
      <c r="E17" s="70" t="s">
        <v>13</v>
      </c>
      <c r="F17" s="134" t="s">
        <v>196</v>
      </c>
      <c r="G17" s="135">
        <f>D17</f>
        <v>86670</v>
      </c>
      <c r="H17" s="134" t="str">
        <f t="shared" si="1"/>
        <v>บ. โฟลว์แล็บ แอนด์ เซอร์วิส จำกัด</v>
      </c>
      <c r="I17" s="135">
        <f t="shared" si="1"/>
        <v>86670</v>
      </c>
      <c r="J17" s="136" t="s">
        <v>112</v>
      </c>
      <c r="K17" s="137" t="s">
        <v>190</v>
      </c>
      <c r="L17" s="138" t="s">
        <v>191</v>
      </c>
      <c r="M17" s="139" t="s">
        <v>192</v>
      </c>
      <c r="N17" s="71"/>
      <c r="O17" s="71" t="s">
        <v>137</v>
      </c>
      <c r="R17" s="140"/>
    </row>
    <row r="18" spans="1:18" x14ac:dyDescent="0.5">
      <c r="C18" s="141"/>
      <c r="G18" s="142"/>
      <c r="I18" s="142"/>
      <c r="R18" s="143"/>
    </row>
    <row r="20" spans="1:18" x14ac:dyDescent="0.5">
      <c r="C20" s="143"/>
    </row>
  </sheetData>
  <mergeCells count="16">
    <mergeCell ref="N8:O8"/>
    <mergeCell ref="A1:K1"/>
    <mergeCell ref="A2:L2"/>
    <mergeCell ref="A3:L3"/>
    <mergeCell ref="A4:O4"/>
    <mergeCell ref="A5:O5"/>
    <mergeCell ref="A8:A9"/>
    <mergeCell ref="B8:B9"/>
    <mergeCell ref="C8:C9"/>
    <mergeCell ref="D8:D9"/>
    <mergeCell ref="E8:E9"/>
    <mergeCell ref="F8:G8"/>
    <mergeCell ref="H8:I8"/>
    <mergeCell ref="J8:J9"/>
    <mergeCell ref="K8:L9"/>
    <mergeCell ref="M8:M9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1"/>
  <sheetViews>
    <sheetView view="pageLayout" topLeftCell="A7" zoomScale="80" zoomScaleNormal="100" zoomScalePageLayoutView="80" workbookViewId="0">
      <selection activeCell="C10" sqref="C10"/>
    </sheetView>
  </sheetViews>
  <sheetFormatPr defaultColWidth="8.75" defaultRowHeight="18" x14ac:dyDescent="0.25"/>
  <cols>
    <col min="1" max="1" width="8.75" style="11"/>
    <col min="2" max="2" width="39.25" style="11" customWidth="1"/>
    <col min="3" max="3" width="12.25" style="11" customWidth="1"/>
    <col min="4" max="4" width="11.625" style="11" customWidth="1"/>
    <col min="5" max="5" width="12.25" style="11" customWidth="1"/>
    <col min="6" max="6" width="39" style="11" customWidth="1"/>
    <col min="7" max="7" width="12.625" style="11" customWidth="1"/>
    <col min="8" max="8" width="30.875" style="11" bestFit="1" customWidth="1"/>
    <col min="9" max="9" width="13.625" style="11" customWidth="1"/>
    <col min="10" max="10" width="14.5" style="11" customWidth="1"/>
    <col min="11" max="11" width="12.875" style="11" customWidth="1"/>
    <col min="12" max="12" width="12.25" style="11" customWidth="1"/>
    <col min="13" max="13" width="26.5" style="11" customWidth="1"/>
    <col min="14" max="15" width="8.75" style="11" customWidth="1"/>
    <col min="16" max="16" width="30" style="11" bestFit="1" customWidth="1"/>
    <col min="17" max="17" width="8.75" style="11"/>
    <col min="18" max="18" width="18" style="11" bestFit="1" customWidth="1"/>
    <col min="19" max="16384" width="8.75" style="11"/>
  </cols>
  <sheetData>
    <row r="1" spans="1:18" ht="21.75" x14ac:dyDescent="0.25">
      <c r="A1" s="246" t="s">
        <v>110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62" t="s">
        <v>109</v>
      </c>
      <c r="M1" s="62"/>
      <c r="N1" s="62"/>
      <c r="O1" s="62"/>
      <c r="P1" s="62"/>
      <c r="Q1" s="62"/>
      <c r="R1" s="62"/>
    </row>
    <row r="2" spans="1:18" ht="21.75" x14ac:dyDescent="0.25">
      <c r="A2" s="246" t="s">
        <v>107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62"/>
      <c r="N2" s="62"/>
      <c r="O2" s="62"/>
      <c r="P2" s="62"/>
      <c r="Q2" s="62"/>
      <c r="R2" s="62"/>
    </row>
    <row r="3" spans="1:18" ht="21.75" x14ac:dyDescent="0.25">
      <c r="A3" s="246" t="s">
        <v>108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62"/>
      <c r="N3" s="62"/>
      <c r="O3" s="62"/>
      <c r="P3" s="62"/>
      <c r="Q3" s="62"/>
      <c r="R3" s="62"/>
    </row>
    <row r="6" spans="1:18" s="9" customFormat="1" ht="36.6" customHeight="1" x14ac:dyDescent="0.2">
      <c r="A6" s="247" t="s">
        <v>1</v>
      </c>
      <c r="B6" s="247" t="s">
        <v>2</v>
      </c>
      <c r="C6" s="248" t="s">
        <v>22</v>
      </c>
      <c r="D6" s="248" t="s">
        <v>3</v>
      </c>
      <c r="E6" s="249" t="s">
        <v>4</v>
      </c>
      <c r="F6" s="250" t="s">
        <v>5</v>
      </c>
      <c r="G6" s="250"/>
      <c r="H6" s="248" t="s">
        <v>6</v>
      </c>
      <c r="I6" s="248"/>
      <c r="J6" s="248" t="s">
        <v>7</v>
      </c>
      <c r="K6" s="248" t="s">
        <v>8</v>
      </c>
      <c r="L6" s="248"/>
      <c r="M6" s="251" t="s">
        <v>84</v>
      </c>
      <c r="N6" s="244" t="s">
        <v>24</v>
      </c>
      <c r="O6" s="245"/>
    </row>
    <row r="7" spans="1:18" s="9" customFormat="1" ht="65.25" x14ac:dyDescent="0.2">
      <c r="A7" s="247"/>
      <c r="B7" s="247"/>
      <c r="C7" s="248"/>
      <c r="D7" s="248"/>
      <c r="E7" s="249"/>
      <c r="F7" s="66" t="s">
        <v>9</v>
      </c>
      <c r="G7" s="65" t="s">
        <v>15</v>
      </c>
      <c r="H7" s="65" t="s">
        <v>10</v>
      </c>
      <c r="I7" s="65" t="s">
        <v>11</v>
      </c>
      <c r="J7" s="248"/>
      <c r="K7" s="248"/>
      <c r="L7" s="248"/>
      <c r="M7" s="251"/>
      <c r="N7" s="68" t="s">
        <v>25</v>
      </c>
      <c r="O7" s="50" t="s">
        <v>26</v>
      </c>
    </row>
    <row r="8" spans="1:18" s="27" customFormat="1" ht="43.5" x14ac:dyDescent="0.2">
      <c r="A8" s="19">
        <v>1</v>
      </c>
      <c r="B8" s="28" t="s">
        <v>53</v>
      </c>
      <c r="C8" s="21">
        <v>3390000</v>
      </c>
      <c r="D8" s="21">
        <v>3627202.63</v>
      </c>
      <c r="E8" s="22" t="s">
        <v>21</v>
      </c>
      <c r="F8" s="23" t="s">
        <v>54</v>
      </c>
      <c r="G8" s="24">
        <v>3590701.72</v>
      </c>
      <c r="H8" s="23" t="s">
        <v>55</v>
      </c>
      <c r="I8" s="24">
        <v>3590701.72</v>
      </c>
      <c r="J8" s="25" t="s">
        <v>50</v>
      </c>
      <c r="K8" s="26">
        <v>44470</v>
      </c>
      <c r="L8" s="32">
        <v>3300050725</v>
      </c>
      <c r="M8" s="51" t="s">
        <v>38</v>
      </c>
      <c r="N8" s="51"/>
      <c r="O8" s="52" t="s">
        <v>48</v>
      </c>
      <c r="R8" s="37"/>
    </row>
    <row r="9" spans="1:18" s="27" customFormat="1" ht="108.75" x14ac:dyDescent="0.2">
      <c r="A9" s="19">
        <v>2</v>
      </c>
      <c r="B9" s="28" t="s">
        <v>66</v>
      </c>
      <c r="C9" s="21">
        <v>691588.79</v>
      </c>
      <c r="D9" s="24">
        <v>693120</v>
      </c>
      <c r="E9" s="22" t="s">
        <v>21</v>
      </c>
      <c r="F9" s="29" t="s">
        <v>78</v>
      </c>
      <c r="G9" s="40" t="s">
        <v>61</v>
      </c>
      <c r="H9" s="23" t="s">
        <v>80</v>
      </c>
      <c r="I9" s="24">
        <v>540000</v>
      </c>
      <c r="J9" s="25" t="s">
        <v>50</v>
      </c>
      <c r="K9" s="26">
        <v>44497</v>
      </c>
      <c r="L9" s="32">
        <v>3300051392</v>
      </c>
      <c r="M9" s="51" t="s">
        <v>47</v>
      </c>
      <c r="N9" s="52" t="s">
        <v>48</v>
      </c>
      <c r="O9" s="51"/>
    </row>
    <row r="10" spans="1:18" s="27" customFormat="1" ht="112.15" customHeight="1" x14ac:dyDescent="0.2">
      <c r="A10" s="19">
        <v>3</v>
      </c>
      <c r="B10" s="28" t="s">
        <v>82</v>
      </c>
      <c r="C10" s="21">
        <v>2990654.21</v>
      </c>
      <c r="D10" s="21">
        <v>2949012</v>
      </c>
      <c r="E10" s="22" t="s">
        <v>21</v>
      </c>
      <c r="F10" s="23" t="s">
        <v>56</v>
      </c>
      <c r="G10" s="24">
        <v>2440000</v>
      </c>
      <c r="H10" s="23" t="s">
        <v>57</v>
      </c>
      <c r="I10" s="24">
        <v>2440000</v>
      </c>
      <c r="J10" s="25" t="s">
        <v>50</v>
      </c>
      <c r="K10" s="26">
        <v>44498</v>
      </c>
      <c r="L10" s="32">
        <v>3300051420</v>
      </c>
      <c r="M10" s="53" t="s">
        <v>86</v>
      </c>
      <c r="N10" s="52" t="s">
        <v>48</v>
      </c>
      <c r="O10" s="52"/>
      <c r="R10" s="37"/>
    </row>
    <row r="11" spans="1:18" s="27" customFormat="1" ht="65.25" x14ac:dyDescent="0.2">
      <c r="A11" s="19">
        <v>4</v>
      </c>
      <c r="B11" s="28" t="s">
        <v>64</v>
      </c>
      <c r="C11" s="21">
        <v>18691588.789999999</v>
      </c>
      <c r="D11" s="21">
        <v>19755144</v>
      </c>
      <c r="E11" s="22" t="s">
        <v>21</v>
      </c>
      <c r="F11" s="29" t="s">
        <v>58</v>
      </c>
      <c r="G11" s="40" t="s">
        <v>59</v>
      </c>
      <c r="H11" s="23" t="s">
        <v>60</v>
      </c>
      <c r="I11" s="24">
        <v>19700000</v>
      </c>
      <c r="J11" s="25" t="s">
        <v>50</v>
      </c>
      <c r="K11" s="26">
        <v>44498</v>
      </c>
      <c r="L11" s="32">
        <v>3300051423</v>
      </c>
      <c r="M11" s="51" t="s">
        <v>41</v>
      </c>
      <c r="N11" s="52" t="s">
        <v>48</v>
      </c>
      <c r="O11" s="52"/>
      <c r="R11" s="37"/>
    </row>
    <row r="12" spans="1:18" s="27" customFormat="1" ht="65.25" x14ac:dyDescent="0.2">
      <c r="A12" s="19">
        <v>5</v>
      </c>
      <c r="B12" s="28" t="s">
        <v>65</v>
      </c>
      <c r="C12" s="21">
        <v>2800000</v>
      </c>
      <c r="D12" s="21">
        <v>2994777</v>
      </c>
      <c r="E12" s="22" t="s">
        <v>62</v>
      </c>
      <c r="F12" s="29" t="s">
        <v>79</v>
      </c>
      <c r="G12" s="40" t="s">
        <v>63</v>
      </c>
      <c r="H12" s="23" t="s">
        <v>60</v>
      </c>
      <c r="I12" s="24">
        <v>2985000</v>
      </c>
      <c r="J12" s="25" t="s">
        <v>50</v>
      </c>
      <c r="K12" s="26">
        <v>44470</v>
      </c>
      <c r="L12" s="32">
        <v>3300050806</v>
      </c>
      <c r="M12" s="51" t="s">
        <v>41</v>
      </c>
      <c r="N12" s="52" t="s">
        <v>48</v>
      </c>
      <c r="O12" s="52"/>
    </row>
    <row r="13" spans="1:18" s="31" customFormat="1" ht="65.25" x14ac:dyDescent="0.2">
      <c r="A13" s="19">
        <v>6</v>
      </c>
      <c r="B13" s="28" t="s">
        <v>67</v>
      </c>
      <c r="C13" s="21">
        <v>467267.29</v>
      </c>
      <c r="D13" s="21">
        <v>499976</v>
      </c>
      <c r="E13" s="22" t="s">
        <v>13</v>
      </c>
      <c r="F13" s="23" t="s">
        <v>68</v>
      </c>
      <c r="G13" s="24">
        <v>485169</v>
      </c>
      <c r="H13" s="23" t="s">
        <v>68</v>
      </c>
      <c r="I13" s="24">
        <v>485169</v>
      </c>
      <c r="J13" s="25" t="s">
        <v>20</v>
      </c>
      <c r="K13" s="26">
        <v>44489</v>
      </c>
      <c r="L13" s="32">
        <v>3300051240</v>
      </c>
      <c r="M13" s="51" t="s">
        <v>35</v>
      </c>
      <c r="N13" s="52" t="s">
        <v>48</v>
      </c>
      <c r="O13" s="52"/>
      <c r="P13" s="27"/>
    </row>
    <row r="14" spans="1:18" s="31" customFormat="1" ht="65.25" x14ac:dyDescent="0.2">
      <c r="A14" s="19">
        <v>7</v>
      </c>
      <c r="B14" s="28" t="s">
        <v>69</v>
      </c>
      <c r="C14" s="21">
        <v>340663.55</v>
      </c>
      <c r="D14" s="21">
        <v>364510</v>
      </c>
      <c r="E14" s="22" t="s">
        <v>13</v>
      </c>
      <c r="F14" s="23" t="s">
        <v>70</v>
      </c>
      <c r="G14" s="24">
        <v>353838</v>
      </c>
      <c r="H14" s="23" t="s">
        <v>70</v>
      </c>
      <c r="I14" s="24">
        <v>353838</v>
      </c>
      <c r="J14" s="25" t="s">
        <v>20</v>
      </c>
      <c r="K14" s="26">
        <v>44489</v>
      </c>
      <c r="L14" s="32">
        <v>3300051236</v>
      </c>
      <c r="M14" s="51" t="s">
        <v>35</v>
      </c>
      <c r="N14" s="52" t="s">
        <v>48</v>
      </c>
      <c r="O14" s="52"/>
      <c r="P14" s="27"/>
      <c r="R14" s="38"/>
    </row>
    <row r="15" spans="1:18" s="31" customFormat="1" ht="43.5" x14ac:dyDescent="0.2">
      <c r="A15" s="19">
        <v>8</v>
      </c>
      <c r="B15" s="28" t="s">
        <v>77</v>
      </c>
      <c r="C15" s="21">
        <v>5400</v>
      </c>
      <c r="D15" s="21">
        <v>5617.5</v>
      </c>
      <c r="E15" s="22" t="s">
        <v>13</v>
      </c>
      <c r="F15" s="20" t="s">
        <v>71</v>
      </c>
      <c r="G15" s="24">
        <v>5617.5</v>
      </c>
      <c r="H15" s="20" t="s">
        <v>71</v>
      </c>
      <c r="I15" s="24">
        <v>5617.5</v>
      </c>
      <c r="J15" s="25" t="s">
        <v>20</v>
      </c>
      <c r="K15" s="26">
        <v>44489</v>
      </c>
      <c r="L15" s="32">
        <v>3300051232</v>
      </c>
      <c r="M15" s="51" t="s">
        <v>27</v>
      </c>
      <c r="N15" s="52" t="s">
        <v>48</v>
      </c>
      <c r="O15" s="52"/>
      <c r="P15" s="27"/>
      <c r="R15" s="38"/>
    </row>
    <row r="16" spans="1:18" s="31" customFormat="1" ht="43.5" x14ac:dyDescent="0.2">
      <c r="A16" s="19">
        <v>9</v>
      </c>
      <c r="B16" s="28" t="s">
        <v>74</v>
      </c>
      <c r="C16" s="21">
        <v>7000</v>
      </c>
      <c r="D16" s="21">
        <v>5243</v>
      </c>
      <c r="E16" s="22" t="s">
        <v>13</v>
      </c>
      <c r="F16" s="20" t="s">
        <v>71</v>
      </c>
      <c r="G16" s="24">
        <v>5243</v>
      </c>
      <c r="H16" s="20" t="s">
        <v>71</v>
      </c>
      <c r="I16" s="24">
        <v>5243</v>
      </c>
      <c r="J16" s="25" t="s">
        <v>20</v>
      </c>
      <c r="K16" s="26">
        <v>44489</v>
      </c>
      <c r="L16" s="32">
        <v>3300051230</v>
      </c>
      <c r="M16" s="51" t="s">
        <v>27</v>
      </c>
      <c r="N16" s="52" t="s">
        <v>48</v>
      </c>
      <c r="O16" s="52"/>
      <c r="P16" s="27"/>
    </row>
    <row r="17" spans="1:18" s="31" customFormat="1" ht="43.5" x14ac:dyDescent="0.2">
      <c r="A17" s="19">
        <v>10</v>
      </c>
      <c r="B17" s="28" t="s">
        <v>75</v>
      </c>
      <c r="C17" s="21">
        <v>22500</v>
      </c>
      <c r="D17" s="21">
        <v>17334</v>
      </c>
      <c r="E17" s="22" t="s">
        <v>13</v>
      </c>
      <c r="F17" s="20" t="s">
        <v>72</v>
      </c>
      <c r="G17" s="24">
        <v>17334</v>
      </c>
      <c r="H17" s="20" t="s">
        <v>72</v>
      </c>
      <c r="I17" s="24">
        <v>17334</v>
      </c>
      <c r="J17" s="25" t="s">
        <v>20</v>
      </c>
      <c r="K17" s="26">
        <v>44494</v>
      </c>
      <c r="L17" s="32">
        <v>3300051302</v>
      </c>
      <c r="M17" s="51" t="s">
        <v>27</v>
      </c>
      <c r="N17" s="52" t="s">
        <v>48</v>
      </c>
      <c r="O17" s="52"/>
      <c r="P17" s="27"/>
    </row>
    <row r="18" spans="1:18" s="31" customFormat="1" ht="108.75" x14ac:dyDescent="0.2">
      <c r="A18" s="30">
        <v>11</v>
      </c>
      <c r="B18" s="28" t="s">
        <v>76</v>
      </c>
      <c r="C18" s="21">
        <v>216745.79</v>
      </c>
      <c r="D18" s="21">
        <v>231918</v>
      </c>
      <c r="E18" s="22" t="s">
        <v>13</v>
      </c>
      <c r="F18" s="20" t="s">
        <v>73</v>
      </c>
      <c r="G18" s="24">
        <v>225198</v>
      </c>
      <c r="H18" s="20" t="s">
        <v>73</v>
      </c>
      <c r="I18" s="24">
        <v>225198</v>
      </c>
      <c r="J18" s="25" t="s">
        <v>20</v>
      </c>
      <c r="K18" s="26">
        <v>44495</v>
      </c>
      <c r="L18" s="32">
        <v>3300051335</v>
      </c>
      <c r="M18" s="51" t="s">
        <v>35</v>
      </c>
      <c r="N18" s="52" t="s">
        <v>48</v>
      </c>
      <c r="O18" s="52"/>
      <c r="R18" s="38"/>
    </row>
    <row r="19" spans="1:18" ht="21.75" x14ac:dyDescent="0.25">
      <c r="C19" s="39"/>
      <c r="G19" s="13"/>
      <c r="I19" s="13"/>
      <c r="R19" s="36"/>
    </row>
    <row r="21" spans="1:18" x14ac:dyDescent="0.25">
      <c r="C21" s="3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41"/>
  <sheetViews>
    <sheetView topLeftCell="A25" zoomScaleSheetLayoutView="100" workbookViewId="0">
      <selection activeCell="A2" sqref="A2:AF2"/>
    </sheetView>
  </sheetViews>
  <sheetFormatPr defaultColWidth="8.75" defaultRowHeight="21.75" x14ac:dyDescent="0.5"/>
  <cols>
    <col min="1" max="1" width="5.625" style="72" customWidth="1"/>
    <col min="2" max="2" width="39.875" style="72" customWidth="1"/>
    <col min="3" max="3" width="15.75" style="114" customWidth="1"/>
    <col min="4" max="4" width="17.5" style="115" customWidth="1"/>
    <col min="5" max="5" width="19.625" style="115" customWidth="1"/>
    <col min="6" max="6" width="13.25" style="115" customWidth="1"/>
    <col min="7" max="7" width="15" style="115" customWidth="1"/>
    <col min="8" max="8" width="13.5" style="115" customWidth="1"/>
    <col min="9" max="9" width="14.625" style="115" customWidth="1"/>
    <col min="10" max="10" width="13.5" style="115" hidden="1" customWidth="1"/>
    <col min="11" max="11" width="14.625" style="115" hidden="1" customWidth="1"/>
    <col min="12" max="12" width="13.5" style="115" hidden="1" customWidth="1"/>
    <col min="13" max="28" width="14.625" style="115" hidden="1" customWidth="1"/>
    <col min="29" max="29" width="17.375" style="115" hidden="1" customWidth="1"/>
    <col min="30" max="30" width="15.875" style="115" customWidth="1"/>
    <col min="31" max="31" width="16.875" style="115" customWidth="1"/>
    <col min="32" max="32" width="15.375" style="72" customWidth="1"/>
    <col min="33" max="16384" width="8.75" style="72"/>
  </cols>
  <sheetData>
    <row r="1" spans="1:32" x14ac:dyDescent="0.5">
      <c r="A1" s="262" t="s">
        <v>43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</row>
    <row r="2" spans="1:32" x14ac:dyDescent="0.5">
      <c r="A2" s="262" t="s">
        <v>139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x14ac:dyDescent="0.5">
      <c r="A3" s="263" t="s">
        <v>140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</row>
    <row r="4" spans="1:32" x14ac:dyDescent="0.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x14ac:dyDescent="0.5">
      <c r="A5" s="73"/>
      <c r="B5" s="73"/>
      <c r="C5" s="73"/>
      <c r="D5" s="73"/>
      <c r="E5" s="73"/>
      <c r="F5" s="260">
        <v>23651</v>
      </c>
      <c r="G5" s="261"/>
      <c r="H5" s="260">
        <v>23682</v>
      </c>
      <c r="I5" s="261"/>
      <c r="J5" s="260">
        <v>23712</v>
      </c>
      <c r="K5" s="261"/>
      <c r="L5" s="260">
        <v>23743</v>
      </c>
      <c r="M5" s="261"/>
      <c r="N5" s="260">
        <v>23774</v>
      </c>
      <c r="O5" s="261"/>
      <c r="P5" s="260">
        <v>23802</v>
      </c>
      <c r="Q5" s="261"/>
      <c r="R5" s="260">
        <v>23833</v>
      </c>
      <c r="S5" s="261"/>
      <c r="T5" s="260">
        <v>23863</v>
      </c>
      <c r="U5" s="261"/>
      <c r="V5" s="260">
        <v>23894</v>
      </c>
      <c r="W5" s="261"/>
      <c r="X5" s="260">
        <v>23924</v>
      </c>
      <c r="Y5" s="261"/>
      <c r="Z5" s="260">
        <v>23955</v>
      </c>
      <c r="AA5" s="261"/>
      <c r="AB5" s="260">
        <v>23986</v>
      </c>
      <c r="AC5" s="261"/>
      <c r="AD5" s="218" t="s">
        <v>45</v>
      </c>
      <c r="AE5" s="219"/>
      <c r="AF5" s="220"/>
    </row>
    <row r="6" spans="1:32" ht="36" customHeight="1" x14ac:dyDescent="0.5">
      <c r="A6" s="256" t="s">
        <v>28</v>
      </c>
      <c r="B6" s="256" t="s">
        <v>29</v>
      </c>
      <c r="C6" s="257" t="s">
        <v>81</v>
      </c>
      <c r="D6" s="258"/>
      <c r="E6" s="259"/>
      <c r="F6" s="259" t="s">
        <v>30</v>
      </c>
      <c r="G6" s="255" t="s">
        <v>31</v>
      </c>
      <c r="H6" s="255" t="s">
        <v>30</v>
      </c>
      <c r="I6" s="255" t="s">
        <v>31</v>
      </c>
      <c r="J6" s="255" t="s">
        <v>30</v>
      </c>
      <c r="K6" s="257" t="s">
        <v>31</v>
      </c>
      <c r="L6" s="252" t="s">
        <v>30</v>
      </c>
      <c r="M6" s="252" t="s">
        <v>31</v>
      </c>
      <c r="N6" s="252" t="s">
        <v>30</v>
      </c>
      <c r="O6" s="252" t="s">
        <v>31</v>
      </c>
      <c r="P6" s="252" t="s">
        <v>30</v>
      </c>
      <c r="Q6" s="252" t="s">
        <v>31</v>
      </c>
      <c r="R6" s="252" t="s">
        <v>30</v>
      </c>
      <c r="S6" s="252" t="s">
        <v>31</v>
      </c>
      <c r="T6" s="252" t="s">
        <v>30</v>
      </c>
      <c r="U6" s="252" t="s">
        <v>31</v>
      </c>
      <c r="V6" s="252" t="s">
        <v>30</v>
      </c>
      <c r="W6" s="252" t="s">
        <v>31</v>
      </c>
      <c r="X6" s="252" t="s">
        <v>30</v>
      </c>
      <c r="Y6" s="252" t="s">
        <v>31</v>
      </c>
      <c r="Z6" s="252" t="s">
        <v>30</v>
      </c>
      <c r="AA6" s="252" t="s">
        <v>31</v>
      </c>
      <c r="AB6" s="252" t="s">
        <v>30</v>
      </c>
      <c r="AC6" s="252" t="s">
        <v>31</v>
      </c>
      <c r="AD6" s="255" t="s">
        <v>42</v>
      </c>
      <c r="AE6" s="255" t="s">
        <v>44</v>
      </c>
      <c r="AF6" s="254" t="s">
        <v>32</v>
      </c>
    </row>
    <row r="7" spans="1:32" s="69" customFormat="1" ht="27.75" customHeight="1" x14ac:dyDescent="0.2">
      <c r="A7" s="256"/>
      <c r="B7" s="256"/>
      <c r="C7" s="63" t="s">
        <v>87</v>
      </c>
      <c r="D7" s="64" t="s">
        <v>30</v>
      </c>
      <c r="E7" s="64" t="s">
        <v>31</v>
      </c>
      <c r="F7" s="259"/>
      <c r="G7" s="255"/>
      <c r="H7" s="255"/>
      <c r="I7" s="255"/>
      <c r="J7" s="255"/>
      <c r="K7" s="257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5"/>
      <c r="AE7" s="255"/>
      <c r="AF7" s="254"/>
    </row>
    <row r="8" spans="1:32" s="69" customFormat="1" ht="21.6" customHeight="1" x14ac:dyDescent="0.2">
      <c r="A8" s="54"/>
      <c r="B8" s="55" t="s">
        <v>49</v>
      </c>
      <c r="C8" s="56"/>
      <c r="D8" s="57"/>
      <c r="E8" s="57"/>
      <c r="F8" s="57"/>
      <c r="G8" s="56"/>
      <c r="H8" s="56"/>
      <c r="I8" s="56"/>
      <c r="J8" s="56"/>
      <c r="K8" s="58"/>
      <c r="L8" s="5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56"/>
      <c r="AE8" s="56"/>
      <c r="AF8" s="61"/>
    </row>
    <row r="9" spans="1:32" x14ac:dyDescent="0.5">
      <c r="A9" s="74"/>
      <c r="B9" s="75" t="s">
        <v>33</v>
      </c>
      <c r="C9" s="76"/>
      <c r="D9" s="77"/>
      <c r="E9" s="77"/>
      <c r="F9" s="77"/>
      <c r="G9" s="78"/>
      <c r="H9" s="78"/>
      <c r="I9" s="78"/>
      <c r="J9" s="78"/>
      <c r="K9" s="79"/>
      <c r="L9" s="78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8"/>
      <c r="AE9" s="78"/>
      <c r="AF9" s="80"/>
    </row>
    <row r="10" spans="1:32" x14ac:dyDescent="0.5">
      <c r="A10" s="74">
        <v>1</v>
      </c>
      <c r="B10" s="80" t="s">
        <v>34</v>
      </c>
      <c r="C10" s="76">
        <f>SUM(D10:E10)</f>
        <v>0</v>
      </c>
      <c r="D10" s="77"/>
      <c r="E10" s="77"/>
      <c r="F10" s="81"/>
      <c r="G10" s="82"/>
      <c r="H10" s="82"/>
      <c r="I10" s="82"/>
      <c r="J10" s="78"/>
      <c r="K10" s="79"/>
      <c r="L10" s="78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8">
        <f>SUM(F10:AC10)</f>
        <v>0</v>
      </c>
      <c r="AE10" s="78">
        <f>F10+H10</f>
        <v>0</v>
      </c>
      <c r="AF10" s="83" t="e">
        <f>AE10/AD10</f>
        <v>#DIV/0!</v>
      </c>
    </row>
    <row r="11" spans="1:32" x14ac:dyDescent="0.5">
      <c r="A11" s="74">
        <v>2</v>
      </c>
      <c r="B11" s="84" t="s">
        <v>141</v>
      </c>
      <c r="C11" s="76">
        <f t="shared" ref="C11:C15" si="0">SUM(D11:E11)</f>
        <v>0</v>
      </c>
      <c r="D11" s="77"/>
      <c r="E11" s="77"/>
      <c r="F11" s="81"/>
      <c r="G11" s="82"/>
      <c r="H11" s="82"/>
      <c r="I11" s="82"/>
      <c r="J11" s="78"/>
      <c r="K11" s="79"/>
      <c r="L11" s="78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8">
        <f>SUM(F11:AC11)</f>
        <v>0</v>
      </c>
      <c r="AE11" s="78">
        <f t="shared" ref="AE11:AE14" si="1">F11+H11</f>
        <v>0</v>
      </c>
      <c r="AF11" s="83" t="e">
        <f t="shared" ref="AF11:AF31" si="2">AE11/AD11</f>
        <v>#DIV/0!</v>
      </c>
    </row>
    <row r="12" spans="1:32" x14ac:dyDescent="0.5">
      <c r="A12" s="74">
        <v>3</v>
      </c>
      <c r="B12" s="84" t="s">
        <v>35</v>
      </c>
      <c r="C12" s="76">
        <f t="shared" si="0"/>
        <v>0</v>
      </c>
      <c r="D12" s="77"/>
      <c r="E12" s="77"/>
      <c r="F12" s="81"/>
      <c r="G12" s="82"/>
      <c r="H12" s="82"/>
      <c r="I12" s="82"/>
      <c r="J12" s="78"/>
      <c r="K12" s="79"/>
      <c r="L12" s="78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8">
        <f>SUM(F12:AC12)</f>
        <v>0</v>
      </c>
      <c r="AE12" s="78">
        <f>F12+H12</f>
        <v>0</v>
      </c>
      <c r="AF12" s="83" t="e">
        <f t="shared" si="2"/>
        <v>#DIV/0!</v>
      </c>
    </row>
    <row r="13" spans="1:32" x14ac:dyDescent="0.5">
      <c r="A13" s="74">
        <v>4</v>
      </c>
      <c r="B13" s="84" t="s">
        <v>142</v>
      </c>
      <c r="C13" s="76">
        <f t="shared" si="0"/>
        <v>0</v>
      </c>
      <c r="D13" s="77"/>
      <c r="E13" s="77"/>
      <c r="F13" s="81"/>
      <c r="G13" s="82"/>
      <c r="H13" s="82"/>
      <c r="I13" s="82"/>
      <c r="J13" s="78"/>
      <c r="K13" s="79"/>
      <c r="L13" s="78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8">
        <f>SUM(F13:AC13)</f>
        <v>0</v>
      </c>
      <c r="AE13" s="78">
        <f>F13+H13</f>
        <v>0</v>
      </c>
      <c r="AF13" s="83" t="e">
        <f t="shared" si="2"/>
        <v>#DIV/0!</v>
      </c>
    </row>
    <row r="14" spans="1:32" x14ac:dyDescent="0.5">
      <c r="A14" s="74">
        <v>5</v>
      </c>
      <c r="B14" s="84" t="s">
        <v>143</v>
      </c>
      <c r="C14" s="76">
        <f t="shared" si="0"/>
        <v>0</v>
      </c>
      <c r="D14" s="77"/>
      <c r="E14" s="77"/>
      <c r="F14" s="81"/>
      <c r="G14" s="82"/>
      <c r="H14" s="82"/>
      <c r="I14" s="82"/>
      <c r="J14" s="78"/>
      <c r="K14" s="79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8">
        <f t="shared" ref="AD14:AD31" si="3">SUM(F14:AC14)</f>
        <v>0</v>
      </c>
      <c r="AE14" s="78">
        <f t="shared" si="1"/>
        <v>0</v>
      </c>
      <c r="AF14" s="83" t="e">
        <f t="shared" si="2"/>
        <v>#DIV/0!</v>
      </c>
    </row>
    <row r="15" spans="1:32" x14ac:dyDescent="0.5">
      <c r="A15" s="74">
        <v>6</v>
      </c>
      <c r="B15" s="80" t="s">
        <v>144</v>
      </c>
      <c r="C15" s="76">
        <f t="shared" si="0"/>
        <v>0</v>
      </c>
      <c r="D15" s="85"/>
      <c r="E15" s="85"/>
      <c r="F15" s="86"/>
      <c r="G15" s="87"/>
      <c r="H15" s="87"/>
      <c r="I15" s="87"/>
      <c r="J15" s="88"/>
      <c r="K15" s="89"/>
      <c r="L15" s="88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78">
        <f t="shared" si="3"/>
        <v>0</v>
      </c>
      <c r="AE15" s="78">
        <f>F15+H15</f>
        <v>0</v>
      </c>
      <c r="AF15" s="83" t="e">
        <f t="shared" si="2"/>
        <v>#DIV/0!</v>
      </c>
    </row>
    <row r="16" spans="1:32" x14ac:dyDescent="0.5">
      <c r="A16" s="90"/>
      <c r="B16" s="91" t="s">
        <v>36</v>
      </c>
      <c r="C16" s="92"/>
      <c r="D16" s="93"/>
      <c r="E16" s="93"/>
      <c r="F16" s="94"/>
      <c r="G16" s="95"/>
      <c r="H16" s="95"/>
      <c r="I16" s="95"/>
      <c r="J16" s="96"/>
      <c r="K16" s="97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6"/>
      <c r="AE16" s="96">
        <f t="shared" ref="AE16:AE31" si="4">F16+H16</f>
        <v>0</v>
      </c>
      <c r="AF16" s="98" t="e">
        <f t="shared" si="2"/>
        <v>#DIV/0!</v>
      </c>
    </row>
    <row r="17" spans="1:32" x14ac:dyDescent="0.5">
      <c r="A17" s="74">
        <v>1</v>
      </c>
      <c r="B17" s="80" t="s">
        <v>145</v>
      </c>
      <c r="C17" s="76">
        <f>SUM(D17:E17)</f>
        <v>0</v>
      </c>
      <c r="D17" s="77"/>
      <c r="E17" s="77"/>
      <c r="F17" s="81"/>
      <c r="G17" s="82"/>
      <c r="H17" s="82"/>
      <c r="I17" s="82"/>
      <c r="J17" s="78"/>
      <c r="K17" s="79"/>
      <c r="L17" s="78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8">
        <f t="shared" si="3"/>
        <v>0</v>
      </c>
      <c r="AE17" s="78">
        <f t="shared" si="4"/>
        <v>0</v>
      </c>
      <c r="AF17" s="83" t="e">
        <f t="shared" si="2"/>
        <v>#DIV/0!</v>
      </c>
    </row>
    <row r="18" spans="1:32" x14ac:dyDescent="0.5">
      <c r="A18" s="74">
        <v>2</v>
      </c>
      <c r="B18" s="80" t="s">
        <v>146</v>
      </c>
      <c r="C18" s="76">
        <f t="shared" ref="C18:C29" si="5">SUM(D18:E18)</f>
        <v>0</v>
      </c>
      <c r="D18" s="77"/>
      <c r="E18" s="77"/>
      <c r="F18" s="81"/>
      <c r="G18" s="82"/>
      <c r="H18" s="82"/>
      <c r="I18" s="82"/>
      <c r="J18" s="78"/>
      <c r="K18" s="79"/>
      <c r="L18" s="78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8">
        <f t="shared" si="3"/>
        <v>0</v>
      </c>
      <c r="AE18" s="78">
        <f t="shared" si="4"/>
        <v>0</v>
      </c>
      <c r="AF18" s="83" t="e">
        <f t="shared" si="2"/>
        <v>#DIV/0!</v>
      </c>
    </row>
    <row r="19" spans="1:32" x14ac:dyDescent="0.5">
      <c r="A19" s="74">
        <v>3</v>
      </c>
      <c r="B19" s="80" t="s">
        <v>147</v>
      </c>
      <c r="C19" s="76">
        <f>SUM(D19:E19)</f>
        <v>0</v>
      </c>
      <c r="D19" s="77"/>
      <c r="E19" s="77"/>
      <c r="F19" s="81"/>
      <c r="G19" s="82"/>
      <c r="H19" s="82"/>
      <c r="I19" s="82"/>
      <c r="J19" s="78"/>
      <c r="K19" s="79"/>
      <c r="L19" s="78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8">
        <f t="shared" si="3"/>
        <v>0</v>
      </c>
      <c r="AE19" s="78">
        <f t="shared" si="4"/>
        <v>0</v>
      </c>
      <c r="AF19" s="83" t="e">
        <f t="shared" si="2"/>
        <v>#DIV/0!</v>
      </c>
    </row>
    <row r="20" spans="1:32" x14ac:dyDescent="0.5">
      <c r="A20" s="74">
        <v>4</v>
      </c>
      <c r="B20" s="80" t="s">
        <v>148</v>
      </c>
      <c r="C20" s="76">
        <f t="shared" si="5"/>
        <v>0</v>
      </c>
      <c r="D20" s="77"/>
      <c r="E20" s="77"/>
      <c r="F20" s="81"/>
      <c r="G20" s="82"/>
      <c r="H20" s="82"/>
      <c r="I20" s="82"/>
      <c r="J20" s="78"/>
      <c r="K20" s="79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8">
        <f t="shared" si="3"/>
        <v>0</v>
      </c>
      <c r="AE20" s="78">
        <f t="shared" si="4"/>
        <v>0</v>
      </c>
      <c r="AF20" s="83" t="e">
        <f t="shared" si="2"/>
        <v>#DIV/0!</v>
      </c>
    </row>
    <row r="21" spans="1:32" x14ac:dyDescent="0.5">
      <c r="A21" s="74">
        <v>5</v>
      </c>
      <c r="B21" s="80" t="s">
        <v>149</v>
      </c>
      <c r="C21" s="76">
        <f t="shared" si="5"/>
        <v>0</v>
      </c>
      <c r="D21" s="77"/>
      <c r="E21" s="77"/>
      <c r="F21" s="81"/>
      <c r="G21" s="82"/>
      <c r="H21" s="82"/>
      <c r="I21" s="82"/>
      <c r="J21" s="78"/>
      <c r="K21" s="79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8">
        <f t="shared" si="3"/>
        <v>0</v>
      </c>
      <c r="AE21" s="78">
        <f t="shared" si="4"/>
        <v>0</v>
      </c>
      <c r="AF21" s="83" t="e">
        <f t="shared" si="2"/>
        <v>#DIV/0!</v>
      </c>
    </row>
    <row r="22" spans="1:32" x14ac:dyDescent="0.5">
      <c r="A22" s="74">
        <v>6</v>
      </c>
      <c r="B22" s="80" t="s">
        <v>150</v>
      </c>
      <c r="C22" s="76">
        <f t="shared" si="5"/>
        <v>0</v>
      </c>
      <c r="D22" s="77"/>
      <c r="E22" s="77"/>
      <c r="F22" s="81"/>
      <c r="G22" s="82"/>
      <c r="H22" s="82"/>
      <c r="I22" s="82"/>
      <c r="J22" s="78"/>
      <c r="K22" s="79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8">
        <f t="shared" si="3"/>
        <v>0</v>
      </c>
      <c r="AE22" s="78">
        <f t="shared" si="4"/>
        <v>0</v>
      </c>
      <c r="AF22" s="83" t="e">
        <f t="shared" si="2"/>
        <v>#DIV/0!</v>
      </c>
    </row>
    <row r="23" spans="1:32" x14ac:dyDescent="0.5">
      <c r="A23" s="74">
        <v>7</v>
      </c>
      <c r="B23" s="80" t="s">
        <v>151</v>
      </c>
      <c r="C23" s="76">
        <f t="shared" si="5"/>
        <v>0</v>
      </c>
      <c r="D23" s="77"/>
      <c r="E23" s="77"/>
      <c r="F23" s="81"/>
      <c r="G23" s="82"/>
      <c r="H23" s="82"/>
      <c r="I23" s="82"/>
      <c r="J23" s="78"/>
      <c r="K23" s="79"/>
      <c r="L23" s="78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8">
        <f t="shared" si="3"/>
        <v>0</v>
      </c>
      <c r="AE23" s="78">
        <f t="shared" si="4"/>
        <v>0</v>
      </c>
      <c r="AF23" s="83" t="e">
        <f t="shared" si="2"/>
        <v>#DIV/0!</v>
      </c>
    </row>
    <row r="24" spans="1:32" x14ac:dyDescent="0.5">
      <c r="A24" s="90"/>
      <c r="B24" s="91" t="s">
        <v>37</v>
      </c>
      <c r="C24" s="92"/>
      <c r="D24" s="93"/>
      <c r="E24" s="93"/>
      <c r="F24" s="94"/>
      <c r="G24" s="95"/>
      <c r="H24" s="95"/>
      <c r="I24" s="95"/>
      <c r="J24" s="96"/>
      <c r="K24" s="97"/>
      <c r="L24" s="96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6"/>
      <c r="AE24" s="96">
        <f t="shared" si="4"/>
        <v>0</v>
      </c>
      <c r="AF24" s="98" t="e">
        <f t="shared" si="2"/>
        <v>#DIV/0!</v>
      </c>
    </row>
    <row r="25" spans="1:32" x14ac:dyDescent="0.5">
      <c r="A25" s="74">
        <v>1</v>
      </c>
      <c r="B25" s="80" t="s">
        <v>152</v>
      </c>
      <c r="C25" s="76">
        <f t="shared" si="5"/>
        <v>0</v>
      </c>
      <c r="D25" s="77"/>
      <c r="E25" s="77"/>
      <c r="F25" s="81"/>
      <c r="G25" s="82"/>
      <c r="H25" s="82"/>
      <c r="I25" s="82"/>
      <c r="J25" s="78"/>
      <c r="K25" s="79"/>
      <c r="L25" s="78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8">
        <f t="shared" si="3"/>
        <v>0</v>
      </c>
      <c r="AE25" s="78">
        <f t="shared" si="4"/>
        <v>0</v>
      </c>
      <c r="AF25" s="83" t="e">
        <f t="shared" si="2"/>
        <v>#DIV/0!</v>
      </c>
    </row>
    <row r="26" spans="1:32" x14ac:dyDescent="0.5">
      <c r="A26" s="74">
        <v>2</v>
      </c>
      <c r="B26" s="80" t="s">
        <v>153</v>
      </c>
      <c r="C26" s="76">
        <f t="shared" si="5"/>
        <v>0</v>
      </c>
      <c r="D26" s="77"/>
      <c r="E26" s="77"/>
      <c r="F26" s="81"/>
      <c r="G26" s="82"/>
      <c r="H26" s="82"/>
      <c r="I26" s="82"/>
      <c r="J26" s="78"/>
      <c r="K26" s="79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8">
        <f t="shared" si="3"/>
        <v>0</v>
      </c>
      <c r="AE26" s="78">
        <f t="shared" si="4"/>
        <v>0</v>
      </c>
      <c r="AF26" s="83" t="e">
        <f t="shared" si="2"/>
        <v>#DIV/0!</v>
      </c>
    </row>
    <row r="27" spans="1:32" x14ac:dyDescent="0.5">
      <c r="A27" s="74">
        <v>3</v>
      </c>
      <c r="B27" s="80" t="s">
        <v>154</v>
      </c>
      <c r="C27" s="76">
        <f t="shared" si="5"/>
        <v>0</v>
      </c>
      <c r="D27" s="77"/>
      <c r="E27" s="77"/>
      <c r="F27" s="81"/>
      <c r="G27" s="82"/>
      <c r="H27" s="82"/>
      <c r="I27" s="82"/>
      <c r="J27" s="78"/>
      <c r="K27" s="79"/>
      <c r="L27" s="78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8">
        <f>SUM(F27:AC27)</f>
        <v>0</v>
      </c>
      <c r="AE27" s="78">
        <f t="shared" si="4"/>
        <v>0</v>
      </c>
      <c r="AF27" s="83" t="e">
        <f t="shared" si="2"/>
        <v>#DIV/0!</v>
      </c>
    </row>
    <row r="28" spans="1:32" x14ac:dyDescent="0.5">
      <c r="A28" s="74">
        <v>4</v>
      </c>
      <c r="B28" s="80" t="s">
        <v>38</v>
      </c>
      <c r="C28" s="76">
        <f t="shared" si="5"/>
        <v>0</v>
      </c>
      <c r="D28" s="77"/>
      <c r="E28" s="77"/>
      <c r="F28" s="81"/>
      <c r="G28" s="82"/>
      <c r="H28" s="82"/>
      <c r="I28" s="82"/>
      <c r="J28" s="78"/>
      <c r="K28" s="79"/>
      <c r="L28" s="78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8">
        <f>SUM(F28:AC28)</f>
        <v>0</v>
      </c>
      <c r="AE28" s="78">
        <f>F28+H28</f>
        <v>0</v>
      </c>
      <c r="AF28" s="83" t="e">
        <f t="shared" si="2"/>
        <v>#DIV/0!</v>
      </c>
    </row>
    <row r="29" spans="1:32" x14ac:dyDescent="0.5">
      <c r="A29" s="74">
        <v>5</v>
      </c>
      <c r="B29" s="80" t="s">
        <v>155</v>
      </c>
      <c r="C29" s="76">
        <f t="shared" si="5"/>
        <v>0</v>
      </c>
      <c r="D29" s="77"/>
      <c r="E29" s="77"/>
      <c r="F29" s="81"/>
      <c r="G29" s="82"/>
      <c r="H29" s="82"/>
      <c r="I29" s="82"/>
      <c r="J29" s="78"/>
      <c r="K29" s="79"/>
      <c r="L29" s="78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8">
        <f t="shared" si="3"/>
        <v>0</v>
      </c>
      <c r="AE29" s="78">
        <f t="shared" si="4"/>
        <v>0</v>
      </c>
      <c r="AF29" s="83" t="e">
        <f t="shared" si="2"/>
        <v>#DIV/0!</v>
      </c>
    </row>
    <row r="30" spans="1:32" x14ac:dyDescent="0.5">
      <c r="A30" s="74"/>
      <c r="B30" s="80"/>
      <c r="C30" s="76"/>
      <c r="D30" s="77"/>
      <c r="E30" s="77"/>
      <c r="F30" s="81"/>
      <c r="G30" s="82"/>
      <c r="H30" s="82"/>
      <c r="I30" s="82"/>
      <c r="J30" s="78"/>
      <c r="K30" s="79"/>
      <c r="L30" s="78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8">
        <f t="shared" si="3"/>
        <v>0</v>
      </c>
      <c r="AE30" s="78">
        <f t="shared" si="4"/>
        <v>0</v>
      </c>
      <c r="AF30" s="83" t="e">
        <f t="shared" si="2"/>
        <v>#DIV/0!</v>
      </c>
    </row>
    <row r="31" spans="1:32" x14ac:dyDescent="0.5">
      <c r="A31" s="99"/>
      <c r="B31" s="100" t="s">
        <v>156</v>
      </c>
      <c r="C31" s="101"/>
      <c r="D31" s="102"/>
      <c r="E31" s="102"/>
      <c r="F31" s="103"/>
      <c r="G31" s="104"/>
      <c r="H31" s="104"/>
      <c r="I31" s="104"/>
      <c r="J31" s="102"/>
      <c r="K31" s="105"/>
      <c r="L31" s="102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2">
        <f t="shared" si="3"/>
        <v>0</v>
      </c>
      <c r="AE31" s="102">
        <f t="shared" si="4"/>
        <v>0</v>
      </c>
      <c r="AF31" s="106" t="e">
        <f t="shared" si="2"/>
        <v>#DIV/0!</v>
      </c>
    </row>
    <row r="32" spans="1:32" x14ac:dyDescent="0.5">
      <c r="A32" s="74"/>
      <c r="B32" s="75"/>
      <c r="C32" s="76"/>
      <c r="D32" s="78"/>
      <c r="E32" s="78"/>
      <c r="F32" s="34"/>
      <c r="G32" s="82"/>
      <c r="H32" s="82"/>
      <c r="I32" s="82"/>
      <c r="J32" s="78"/>
      <c r="K32" s="79"/>
      <c r="L32" s="78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8"/>
      <c r="AE32" s="78"/>
      <c r="AF32" s="83"/>
    </row>
    <row r="33" spans="1:32" s="109" customFormat="1" x14ac:dyDescent="0.5">
      <c r="A33" s="107"/>
      <c r="B33" s="107" t="s">
        <v>39</v>
      </c>
      <c r="C33" s="76">
        <f t="shared" ref="C33:AC33" si="6">SUM(C9:C31)</f>
        <v>0</v>
      </c>
      <c r="D33" s="76">
        <f t="shared" si="6"/>
        <v>0</v>
      </c>
      <c r="E33" s="76">
        <f t="shared" si="6"/>
        <v>0</v>
      </c>
      <c r="F33" s="76">
        <f t="shared" si="6"/>
        <v>0</v>
      </c>
      <c r="G33" s="76">
        <f t="shared" si="6"/>
        <v>0</v>
      </c>
      <c r="H33" s="76">
        <f t="shared" si="6"/>
        <v>0</v>
      </c>
      <c r="I33" s="76">
        <f t="shared" si="6"/>
        <v>0</v>
      </c>
      <c r="J33" s="76">
        <f t="shared" si="6"/>
        <v>0</v>
      </c>
      <c r="K33" s="76">
        <f t="shared" si="6"/>
        <v>0</v>
      </c>
      <c r="L33" s="76">
        <f t="shared" si="6"/>
        <v>0</v>
      </c>
      <c r="M33" s="76">
        <f t="shared" si="6"/>
        <v>0</v>
      </c>
      <c r="N33" s="76">
        <f t="shared" si="6"/>
        <v>0</v>
      </c>
      <c r="O33" s="76">
        <f t="shared" si="6"/>
        <v>0</v>
      </c>
      <c r="P33" s="76">
        <f t="shared" si="6"/>
        <v>0</v>
      </c>
      <c r="Q33" s="76">
        <f t="shared" si="6"/>
        <v>0</v>
      </c>
      <c r="R33" s="76">
        <f t="shared" si="6"/>
        <v>0</v>
      </c>
      <c r="S33" s="76">
        <f t="shared" si="6"/>
        <v>0</v>
      </c>
      <c r="T33" s="76">
        <f t="shared" si="6"/>
        <v>0</v>
      </c>
      <c r="U33" s="76">
        <f t="shared" si="6"/>
        <v>0</v>
      </c>
      <c r="V33" s="76">
        <f t="shared" si="6"/>
        <v>0</v>
      </c>
      <c r="W33" s="76">
        <f t="shared" si="6"/>
        <v>0</v>
      </c>
      <c r="X33" s="76">
        <f t="shared" si="6"/>
        <v>0</v>
      </c>
      <c r="Y33" s="76">
        <f t="shared" si="6"/>
        <v>0</v>
      </c>
      <c r="Z33" s="76">
        <f t="shared" si="6"/>
        <v>0</v>
      </c>
      <c r="AA33" s="76">
        <f t="shared" si="6"/>
        <v>0</v>
      </c>
      <c r="AB33" s="76">
        <f t="shared" si="6"/>
        <v>0</v>
      </c>
      <c r="AC33" s="76">
        <f t="shared" si="6"/>
        <v>0</v>
      </c>
      <c r="AD33" s="76">
        <f>SUM(AD9:AD30)</f>
        <v>0</v>
      </c>
      <c r="AE33" s="76">
        <f>SUM(AE9:AE30)</f>
        <v>0</v>
      </c>
      <c r="AF33" s="108" t="e">
        <f>AE33/AD33</f>
        <v>#DIV/0!</v>
      </c>
    </row>
    <row r="34" spans="1:32" s="109" customFormat="1" x14ac:dyDescent="0.5">
      <c r="A34" s="73"/>
      <c r="B34" s="73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1"/>
    </row>
    <row r="35" spans="1:32" x14ac:dyDescent="0.5">
      <c r="A35" s="112"/>
      <c r="B35" s="72" t="s">
        <v>89</v>
      </c>
      <c r="C35" s="109"/>
      <c r="D35" s="113">
        <f>D33</f>
        <v>0</v>
      </c>
      <c r="E35" s="114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72"/>
      <c r="AE35" s="72"/>
    </row>
    <row r="36" spans="1:32" ht="22.5" thickBot="1" x14ac:dyDescent="0.55000000000000004">
      <c r="B36" s="109" t="s">
        <v>40</v>
      </c>
      <c r="C36" s="109"/>
      <c r="D36" s="117">
        <f>SUM(D35*0.3)</f>
        <v>0</v>
      </c>
      <c r="E36" s="118"/>
      <c r="AD36" s="109"/>
      <c r="AE36" s="72"/>
    </row>
    <row r="37" spans="1:32" ht="22.5" thickTop="1" x14ac:dyDescent="0.5">
      <c r="C37" s="109"/>
      <c r="D37" s="72"/>
      <c r="E37" s="119"/>
      <c r="AD37" s="72"/>
      <c r="AE37" s="72"/>
      <c r="AF37" s="120"/>
    </row>
    <row r="38" spans="1:32" x14ac:dyDescent="0.5">
      <c r="B38" s="72" t="s">
        <v>88</v>
      </c>
      <c r="C38" s="109"/>
      <c r="D38" s="118">
        <f>SUM(AE33)</f>
        <v>0</v>
      </c>
      <c r="E38" s="120"/>
    </row>
    <row r="39" spans="1:32" x14ac:dyDescent="0.5">
      <c r="B39" s="109" t="s">
        <v>85</v>
      </c>
      <c r="D39" s="121" t="e">
        <f>SUM(D38/D35)</f>
        <v>#DIV/0!</v>
      </c>
    </row>
    <row r="41" spans="1:32" x14ac:dyDescent="0.5">
      <c r="B41" s="72" t="s">
        <v>90</v>
      </c>
      <c r="C41" s="109"/>
      <c r="D41" s="119">
        <f>D38-D36</f>
        <v>0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31496062992125984" right="0.19685039370078741" top="0.39370078740157483" bottom="0.11811023622047245" header="0.31496062992125984" footer="0.19685039370078741"/>
  <pageSetup paperSize="9" scale="6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5"/>
  <sheetViews>
    <sheetView workbookViewId="0">
      <selection activeCell="D11" sqref="D11"/>
    </sheetView>
  </sheetViews>
  <sheetFormatPr defaultColWidth="8.75" defaultRowHeight="18" x14ac:dyDescent="0.25"/>
  <cols>
    <col min="1" max="1" width="8.75" style="11"/>
    <col min="2" max="2" width="28.75" style="11" customWidth="1"/>
    <col min="3" max="4" width="12.25" style="14" bestFit="1" customWidth="1"/>
    <col min="5" max="5" width="12.875" style="11" customWidth="1"/>
    <col min="6" max="6" width="21.25" style="11" customWidth="1"/>
    <col min="7" max="7" width="13.375" style="14" bestFit="1" customWidth="1"/>
    <col min="8" max="8" width="20.125" style="11" customWidth="1"/>
    <col min="9" max="9" width="15.875" style="14" customWidth="1"/>
    <col min="10" max="10" width="14.5" style="15" customWidth="1"/>
    <col min="11" max="11" width="13.625" style="15" customWidth="1"/>
    <col min="12" max="12" width="13.25" style="11" customWidth="1"/>
    <col min="13" max="13" width="21.875" style="11" customWidth="1"/>
    <col min="14" max="14" width="9.875" style="11" customWidth="1"/>
    <col min="15" max="15" width="10.625" style="11" customWidth="1"/>
    <col min="16" max="16" width="13.5" style="11" customWidth="1"/>
    <col min="17" max="17" width="12" style="11" customWidth="1"/>
    <col min="18" max="16384" width="8.75" style="11"/>
  </cols>
  <sheetData>
    <row r="1" spans="1:17" s="9" customFormat="1" ht="21.75" x14ac:dyDescent="0.2">
      <c r="A1" s="246" t="s">
        <v>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</row>
    <row r="2" spans="1:17" s="9" customFormat="1" ht="21.75" x14ac:dyDescent="0.2">
      <c r="A2" s="246" t="s">
        <v>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</row>
    <row r="3" spans="1:17" s="9" customFormat="1" ht="21.75" x14ac:dyDescent="0.2">
      <c r="A3" s="246" t="s">
        <v>52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6" spans="1:17" s="9" customFormat="1" ht="21.75" x14ac:dyDescent="0.2">
      <c r="A6" s="247" t="s">
        <v>1</v>
      </c>
      <c r="B6" s="247" t="s">
        <v>2</v>
      </c>
      <c r="C6" s="265" t="s">
        <v>22</v>
      </c>
      <c r="D6" s="265" t="s">
        <v>3</v>
      </c>
      <c r="E6" s="249" t="s">
        <v>4</v>
      </c>
      <c r="F6" s="250" t="s">
        <v>5</v>
      </c>
      <c r="G6" s="250"/>
      <c r="H6" s="248" t="s">
        <v>6</v>
      </c>
      <c r="I6" s="248"/>
      <c r="J6" s="248" t="s">
        <v>7</v>
      </c>
      <c r="K6" s="248" t="s">
        <v>8</v>
      </c>
      <c r="L6" s="248"/>
      <c r="M6" s="266" t="s">
        <v>23</v>
      </c>
      <c r="N6" s="267" t="s">
        <v>24</v>
      </c>
      <c r="O6" s="268"/>
      <c r="P6" s="264" t="s">
        <v>46</v>
      </c>
      <c r="Q6" s="264" t="s">
        <v>83</v>
      </c>
    </row>
    <row r="7" spans="1:17" s="9" customFormat="1" ht="43.5" x14ac:dyDescent="0.2">
      <c r="A7" s="247"/>
      <c r="B7" s="247"/>
      <c r="C7" s="265"/>
      <c r="D7" s="265"/>
      <c r="E7" s="249"/>
      <c r="F7" s="66" t="s">
        <v>9</v>
      </c>
      <c r="G7" s="65" t="s">
        <v>15</v>
      </c>
      <c r="H7" s="65" t="s">
        <v>10</v>
      </c>
      <c r="I7" s="65" t="s">
        <v>11</v>
      </c>
      <c r="J7" s="248"/>
      <c r="K7" s="248"/>
      <c r="L7" s="248"/>
      <c r="M7" s="266"/>
      <c r="N7" s="67" t="s">
        <v>25</v>
      </c>
      <c r="O7" s="45" t="s">
        <v>26</v>
      </c>
      <c r="P7" s="264"/>
      <c r="Q7" s="264"/>
    </row>
    <row r="8" spans="1:17" s="27" customFormat="1" ht="21.75" x14ac:dyDescent="0.2">
      <c r="A8" s="19">
        <v>1</v>
      </c>
      <c r="B8" s="33"/>
      <c r="C8" s="34"/>
      <c r="D8" s="34"/>
      <c r="E8" s="35"/>
      <c r="F8" s="33"/>
      <c r="G8" s="24"/>
      <c r="H8" s="33"/>
      <c r="I8" s="34"/>
      <c r="J8" s="35"/>
      <c r="K8" s="26"/>
      <c r="L8" s="32"/>
      <c r="M8" s="46"/>
      <c r="N8" s="47"/>
      <c r="O8" s="47"/>
      <c r="P8" s="42"/>
      <c r="Q8" s="41"/>
    </row>
    <row r="9" spans="1:17" s="27" customFormat="1" ht="21.75" x14ac:dyDescent="0.2">
      <c r="A9" s="19">
        <v>2</v>
      </c>
      <c r="B9" s="33"/>
      <c r="C9" s="34"/>
      <c r="D9" s="34"/>
      <c r="E9" s="35"/>
      <c r="F9" s="33"/>
      <c r="G9" s="40"/>
      <c r="H9" s="33"/>
      <c r="I9" s="34"/>
      <c r="J9" s="35"/>
      <c r="K9" s="26"/>
      <c r="L9" s="32"/>
      <c r="M9" s="46"/>
      <c r="N9" s="47"/>
      <c r="O9" s="47"/>
      <c r="P9" s="42"/>
      <c r="Q9" s="41"/>
    </row>
    <row r="10" spans="1:17" s="27" customFormat="1" ht="21.75" x14ac:dyDescent="0.2">
      <c r="A10" s="19">
        <v>3</v>
      </c>
      <c r="B10" s="33"/>
      <c r="C10" s="34"/>
      <c r="D10" s="34"/>
      <c r="E10" s="35"/>
      <c r="F10" s="33"/>
      <c r="G10" s="24"/>
      <c r="H10" s="33"/>
      <c r="I10" s="34"/>
      <c r="J10" s="35"/>
      <c r="K10" s="26"/>
      <c r="L10" s="32"/>
      <c r="M10" s="46"/>
      <c r="N10" s="47"/>
      <c r="O10" s="47"/>
      <c r="P10" s="42"/>
      <c r="Q10" s="49"/>
    </row>
    <row r="11" spans="1:17" s="27" customFormat="1" ht="21.75" x14ac:dyDescent="0.2">
      <c r="A11" s="19">
        <v>4</v>
      </c>
      <c r="B11" s="33"/>
      <c r="C11" s="34"/>
      <c r="D11" s="34"/>
      <c r="E11" s="35"/>
      <c r="F11" s="33"/>
      <c r="G11" s="40"/>
      <c r="H11" s="33"/>
      <c r="I11" s="34"/>
      <c r="J11" s="35"/>
      <c r="K11" s="26"/>
      <c r="L11" s="32"/>
      <c r="M11" s="46"/>
      <c r="N11" s="47"/>
      <c r="O11" s="47"/>
      <c r="P11" s="42"/>
      <c r="Q11" s="41"/>
    </row>
    <row r="12" spans="1:17" s="27" customFormat="1" ht="21.75" x14ac:dyDescent="0.2">
      <c r="A12" s="19">
        <v>5</v>
      </c>
      <c r="B12" s="33"/>
      <c r="C12" s="34"/>
      <c r="D12" s="34"/>
      <c r="E12" s="35"/>
      <c r="F12" s="33"/>
      <c r="G12" s="40"/>
      <c r="H12" s="33"/>
      <c r="I12" s="34"/>
      <c r="J12" s="35"/>
      <c r="K12" s="26"/>
      <c r="L12" s="32"/>
      <c r="M12" s="46"/>
      <c r="N12" s="47"/>
      <c r="O12" s="47"/>
      <c r="P12" s="42"/>
      <c r="Q12" s="41"/>
    </row>
    <row r="13" spans="1:17" s="31" customFormat="1" ht="21.75" x14ac:dyDescent="0.2">
      <c r="A13" s="19">
        <v>6</v>
      </c>
      <c r="B13" s="33"/>
      <c r="C13" s="34"/>
      <c r="D13" s="34"/>
      <c r="E13" s="35"/>
      <c r="F13" s="33"/>
      <c r="G13" s="24"/>
      <c r="H13" s="33"/>
      <c r="I13" s="34"/>
      <c r="J13" s="35"/>
      <c r="K13" s="26"/>
      <c r="L13" s="32"/>
      <c r="M13" s="46"/>
      <c r="N13" s="47"/>
      <c r="O13" s="47"/>
      <c r="P13" s="42"/>
      <c r="Q13" s="41"/>
    </row>
    <row r="14" spans="1:17" s="31" customFormat="1" ht="21.75" x14ac:dyDescent="0.2">
      <c r="A14" s="19">
        <v>7</v>
      </c>
      <c r="B14" s="33"/>
      <c r="C14" s="34"/>
      <c r="D14" s="34"/>
      <c r="E14" s="35"/>
      <c r="F14" s="33"/>
      <c r="G14" s="24"/>
      <c r="H14" s="33"/>
      <c r="I14" s="34"/>
      <c r="J14" s="35"/>
      <c r="K14" s="26"/>
      <c r="L14" s="32"/>
      <c r="M14" s="46"/>
      <c r="N14" s="47"/>
      <c r="O14" s="47"/>
      <c r="P14" s="42"/>
      <c r="Q14" s="41"/>
    </row>
    <row r="15" spans="1:17" s="31" customFormat="1" ht="21.75" x14ac:dyDescent="0.2">
      <c r="A15" s="19">
        <v>8</v>
      </c>
      <c r="B15" s="33"/>
      <c r="C15" s="34"/>
      <c r="D15" s="34"/>
      <c r="E15" s="35"/>
      <c r="F15" s="33"/>
      <c r="G15" s="24"/>
      <c r="H15" s="33"/>
      <c r="I15" s="34"/>
      <c r="J15" s="35"/>
      <c r="K15" s="26"/>
      <c r="L15" s="32"/>
      <c r="M15" s="46"/>
      <c r="N15" s="47"/>
      <c r="O15" s="47"/>
      <c r="P15" s="42"/>
      <c r="Q15" s="41"/>
    </row>
    <row r="16" spans="1:17" s="31" customFormat="1" ht="21.75" x14ac:dyDescent="0.2">
      <c r="A16" s="19">
        <v>9</v>
      </c>
      <c r="B16" s="33"/>
      <c r="C16" s="34"/>
      <c r="D16" s="34"/>
      <c r="E16" s="35"/>
      <c r="F16" s="33"/>
      <c r="G16" s="24"/>
      <c r="H16" s="33"/>
      <c r="I16" s="34"/>
      <c r="J16" s="35"/>
      <c r="K16" s="26"/>
      <c r="L16" s="32"/>
      <c r="M16" s="46"/>
      <c r="N16" s="47"/>
      <c r="O16" s="47"/>
      <c r="P16" s="42"/>
      <c r="Q16" s="41"/>
    </row>
    <row r="17" spans="1:17" s="31" customFormat="1" ht="21.75" x14ac:dyDescent="0.2">
      <c r="A17" s="19">
        <v>10</v>
      </c>
      <c r="B17" s="33"/>
      <c r="C17" s="34"/>
      <c r="D17" s="34"/>
      <c r="E17" s="35"/>
      <c r="F17" s="33"/>
      <c r="G17" s="24"/>
      <c r="H17" s="33"/>
      <c r="I17" s="34"/>
      <c r="J17" s="35"/>
      <c r="K17" s="26"/>
      <c r="L17" s="32"/>
      <c r="M17" s="46"/>
      <c r="N17" s="47"/>
      <c r="O17" s="47"/>
      <c r="P17" s="42"/>
      <c r="Q17" s="41"/>
    </row>
    <row r="18" spans="1:17" s="31" customFormat="1" ht="21.75" x14ac:dyDescent="0.2">
      <c r="A18" s="19">
        <v>11</v>
      </c>
      <c r="B18" s="33"/>
      <c r="C18" s="34"/>
      <c r="D18" s="34"/>
      <c r="E18" s="35"/>
      <c r="F18" s="33"/>
      <c r="G18" s="24"/>
      <c r="H18" s="33"/>
      <c r="I18" s="34"/>
      <c r="J18" s="35"/>
      <c r="K18" s="26"/>
      <c r="L18" s="32"/>
      <c r="M18" s="46"/>
      <c r="N18" s="47"/>
      <c r="O18" s="47"/>
      <c r="P18" s="42"/>
      <c r="Q18" s="41"/>
    </row>
    <row r="19" spans="1:17" ht="21.75" x14ac:dyDescent="0.5">
      <c r="A19" s="10">
        <v>12</v>
      </c>
      <c r="B19" s="16"/>
      <c r="C19" s="17"/>
      <c r="D19" s="17"/>
      <c r="E19" s="18"/>
      <c r="F19" s="16"/>
      <c r="G19" s="17"/>
      <c r="H19" s="16"/>
      <c r="I19" s="17"/>
      <c r="J19" s="18"/>
      <c r="K19" s="18"/>
      <c r="L19" s="12"/>
      <c r="M19" s="48"/>
      <c r="N19" s="48"/>
      <c r="O19" s="48"/>
      <c r="P19" s="43"/>
      <c r="Q19" s="44"/>
    </row>
    <row r="20" spans="1:17" ht="21.75" x14ac:dyDescent="0.5">
      <c r="A20" s="10">
        <v>13</v>
      </c>
      <c r="B20" s="16"/>
      <c r="C20" s="17"/>
      <c r="D20" s="17"/>
      <c r="E20" s="18"/>
      <c r="F20" s="16"/>
      <c r="G20" s="17"/>
      <c r="H20" s="16"/>
      <c r="I20" s="17"/>
      <c r="J20" s="18"/>
      <c r="K20" s="18"/>
      <c r="L20" s="12"/>
      <c r="M20" s="48"/>
      <c r="N20" s="48"/>
      <c r="O20" s="48"/>
      <c r="P20" s="43"/>
      <c r="Q20" s="44"/>
    </row>
    <row r="21" spans="1:17" ht="21.75" x14ac:dyDescent="0.5">
      <c r="A21" s="10">
        <v>14</v>
      </c>
      <c r="B21" s="16"/>
      <c r="C21" s="17"/>
      <c r="D21" s="17"/>
      <c r="E21" s="18"/>
      <c r="F21" s="16"/>
      <c r="G21" s="17"/>
      <c r="H21" s="16"/>
      <c r="I21" s="17"/>
      <c r="J21" s="18"/>
      <c r="K21" s="18"/>
      <c r="L21" s="12"/>
      <c r="M21" s="48"/>
      <c r="N21" s="48"/>
      <c r="O21" s="48"/>
      <c r="P21" s="43"/>
      <c r="Q21" s="44"/>
    </row>
    <row r="22" spans="1:17" ht="21.75" x14ac:dyDescent="0.5">
      <c r="A22" s="10">
        <v>15</v>
      </c>
      <c r="B22" s="16"/>
      <c r="C22" s="17"/>
      <c r="D22" s="17"/>
      <c r="E22" s="18"/>
      <c r="F22" s="16"/>
      <c r="G22" s="17"/>
      <c r="H22" s="16"/>
      <c r="I22" s="17"/>
      <c r="J22" s="18"/>
      <c r="K22" s="18"/>
      <c r="L22" s="12"/>
      <c r="M22" s="48"/>
      <c r="N22" s="48"/>
      <c r="O22" s="48"/>
      <c r="P22" s="43"/>
      <c r="Q22" s="44"/>
    </row>
    <row r="23" spans="1:17" ht="21.75" x14ac:dyDescent="0.5">
      <c r="A23" s="10">
        <v>16</v>
      </c>
      <c r="B23" s="16"/>
      <c r="C23" s="17"/>
      <c r="D23" s="17"/>
      <c r="E23" s="18"/>
      <c r="F23" s="16"/>
      <c r="G23" s="17"/>
      <c r="H23" s="16"/>
      <c r="I23" s="17"/>
      <c r="J23" s="18"/>
      <c r="K23" s="18"/>
      <c r="L23" s="12"/>
      <c r="M23" s="48"/>
      <c r="N23" s="48"/>
      <c r="O23" s="48"/>
      <c r="P23" s="43"/>
      <c r="Q23" s="44"/>
    </row>
    <row r="24" spans="1:17" ht="21.75" x14ac:dyDescent="0.5">
      <c r="A24" s="10">
        <v>17</v>
      </c>
      <c r="B24" s="16"/>
      <c r="C24" s="17"/>
      <c r="D24" s="17"/>
      <c r="E24" s="18"/>
      <c r="F24" s="16"/>
      <c r="G24" s="17"/>
      <c r="H24" s="16"/>
      <c r="I24" s="17"/>
      <c r="J24" s="18"/>
      <c r="K24" s="18"/>
      <c r="L24" s="12"/>
      <c r="M24" s="48"/>
      <c r="N24" s="48"/>
      <c r="O24" s="48"/>
      <c r="P24" s="43"/>
      <c r="Q24" s="44"/>
    </row>
    <row r="25" spans="1:17" ht="21.75" x14ac:dyDescent="0.5">
      <c r="A25" s="10">
        <v>18</v>
      </c>
      <c r="B25" s="16"/>
      <c r="C25" s="17"/>
      <c r="D25" s="17"/>
      <c r="E25" s="18"/>
      <c r="F25" s="16"/>
      <c r="G25" s="17"/>
      <c r="H25" s="16"/>
      <c r="I25" s="17"/>
      <c r="J25" s="18"/>
      <c r="K25" s="18"/>
      <c r="L25" s="12"/>
      <c r="M25" s="48"/>
      <c r="N25" s="48"/>
      <c r="O25" s="48"/>
      <c r="P25" s="43"/>
      <c r="Q25" s="44"/>
    </row>
  </sheetData>
  <mergeCells count="16">
    <mergeCell ref="Q6:Q7"/>
    <mergeCell ref="A1:Q1"/>
    <mergeCell ref="A2:Q2"/>
    <mergeCell ref="A3:Q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  <mergeCell ref="N6:O6"/>
    <mergeCell ref="P6:P7"/>
  </mergeCells>
  <pageMargins left="0.51181102362204722" right="0.31496062992125984" top="0.55118110236220474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4" x14ac:dyDescent="0.55000000000000004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55000000000000004">
      <c r="A1" s="275" t="s">
        <v>19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x14ac:dyDescent="0.55000000000000004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x14ac:dyDescent="0.55000000000000004">
      <c r="A3" s="275" t="s">
        <v>18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</row>
    <row r="4" spans="1:12" ht="28.5" customHeight="1" x14ac:dyDescent="0.55000000000000004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2" ht="37.9" customHeight="1" x14ac:dyDescent="0.55000000000000004">
      <c r="A5" s="277" t="s">
        <v>1</v>
      </c>
      <c r="B5" s="277" t="s">
        <v>2</v>
      </c>
      <c r="C5" s="278" t="s">
        <v>12</v>
      </c>
      <c r="D5" s="278" t="s">
        <v>3</v>
      </c>
      <c r="E5" s="280" t="s">
        <v>4</v>
      </c>
      <c r="F5" s="281" t="s">
        <v>5</v>
      </c>
      <c r="G5" s="282"/>
      <c r="H5" s="269" t="s">
        <v>6</v>
      </c>
      <c r="I5" s="270"/>
      <c r="J5" s="271" t="s">
        <v>7</v>
      </c>
      <c r="K5" s="271" t="s">
        <v>8</v>
      </c>
      <c r="L5" s="271"/>
    </row>
    <row r="6" spans="1:12" ht="69" customHeight="1" x14ac:dyDescent="0.55000000000000004">
      <c r="A6" s="277"/>
      <c r="B6" s="277"/>
      <c r="C6" s="279"/>
      <c r="D6" s="279"/>
      <c r="E6" s="280"/>
      <c r="F6" s="3" t="s">
        <v>9</v>
      </c>
      <c r="G6" s="4" t="s">
        <v>16</v>
      </c>
      <c r="H6" s="4" t="s">
        <v>10</v>
      </c>
      <c r="I6" s="4" t="s">
        <v>11</v>
      </c>
      <c r="J6" s="271"/>
      <c r="K6" s="271"/>
      <c r="L6" s="271"/>
    </row>
    <row r="7" spans="1:12" ht="72.599999999999994" customHeight="1" x14ac:dyDescent="0.55000000000000004">
      <c r="A7" s="272" t="s">
        <v>17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4"/>
    </row>
    <row r="8" spans="1:12" x14ac:dyDescent="0.55000000000000004">
      <c r="B8" s="1"/>
    </row>
    <row r="9" spans="1:12" x14ac:dyDescent="0.55000000000000004">
      <c r="B9" s="1"/>
    </row>
    <row r="10" spans="1:12" x14ac:dyDescent="0.55000000000000004">
      <c r="B10" s="1"/>
    </row>
    <row r="11" spans="1:12" x14ac:dyDescent="0.55000000000000004">
      <c r="B11" s="5"/>
    </row>
    <row r="12" spans="1:12" ht="64.150000000000006" customHeight="1" x14ac:dyDescent="0.55000000000000004">
      <c r="B12" s="6" t="s">
        <v>14</v>
      </c>
      <c r="C12" s="8"/>
    </row>
    <row r="13" spans="1:12" x14ac:dyDescent="0.55000000000000004">
      <c r="B13" s="7"/>
    </row>
    <row r="14" spans="1:12" x14ac:dyDescent="0.55000000000000004">
      <c r="B14" s="7"/>
    </row>
    <row r="15" spans="1:12" ht="35.450000000000003" customHeight="1" x14ac:dyDescent="0.55000000000000004">
      <c r="B15" s="7"/>
    </row>
    <row r="16" spans="1:12" x14ac:dyDescent="0.55000000000000004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สรุป</vt:lpstr>
      <vt:lpstr>รวมทุกเดือน</vt:lpstr>
      <vt:lpstr>ต.ค.64</vt:lpstr>
      <vt:lpstr>พ.ย.64</vt:lpstr>
      <vt:lpstr>ตัวอย่างการกรอก สขร. 75%</vt:lpstr>
      <vt:lpstr>สรุป (แบบฟอร์ม)</vt:lpstr>
      <vt:lpstr>รวมทุกเดือน  (แบบฟอร์ม)</vt:lpstr>
      <vt:lpstr>เรื่องร้องเรียนจัดซื้อ (ฝสอ.)</vt:lpstr>
      <vt:lpstr>รวมทุกเดือน!Print_Area</vt:lpstr>
      <vt:lpstr>'รวมทุกเดือน  (แบบฟอร์ม)'!Print_Area</vt:lpstr>
      <vt:lpstr>สรุป!Print_Area</vt:lpstr>
      <vt:lpstr>'สรุป (แบบฟอร์ม)'!Print_Area</vt:lpstr>
      <vt:lpstr>รวมทุกเดือน!Print_Titles</vt:lpstr>
      <vt:lpstr>สรุป!Print_Titles</vt:lpstr>
      <vt:lpstr>'สรุป (แบบฟอร์ม)'!Print_Titles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วรรณิศา วงษ์หงษ์</cp:lastModifiedBy>
  <cp:lastPrinted>2021-11-30T03:45:10Z</cp:lastPrinted>
  <dcterms:created xsi:type="dcterms:W3CDTF">2017-01-05T04:39:12Z</dcterms:created>
  <dcterms:modified xsi:type="dcterms:W3CDTF">2021-11-30T07:51:44Z</dcterms:modified>
</cp:coreProperties>
</file>