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drawings/drawing4.xml" ContentType="application/vnd.openxmlformats-officedocument.drawing+xml"/>
  <Override PartName="/xl/comments5.xml" ContentType="application/vnd.openxmlformats-officedocument.spreadsheetml.comments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/>
  <mc:AlternateContent xmlns:mc="http://schemas.openxmlformats.org/markup-compatibility/2006">
    <mc:Choice Requires="x15">
      <x15ac:absPath xmlns:x15ac="http://schemas.microsoft.com/office/spreadsheetml/2010/11/ac" url="C:\Users\00103287\Desktop\สขร.1 ก.พ.66\"/>
    </mc:Choice>
  </mc:AlternateContent>
  <xr:revisionPtr revIDLastSave="0" documentId="8_{56D980C8-5C71-45BF-8EAE-E1A739ED3902}" xr6:coauthVersionLast="36" xr6:coauthVersionMax="36" xr10:uidLastSave="{00000000-0000-0000-0000-000000000000}"/>
  <bookViews>
    <workbookView xWindow="0" yWindow="0" windowWidth="28800" windowHeight="12225" tabRatio="747" firstSheet="3" activeTab="10" xr2:uid="{00000000-000D-0000-FFFF-FFFF00000000}"/>
  </bookViews>
  <sheets>
    <sheet name="smes ต.ค. 65 " sheetId="2" r:id="rId1"/>
    <sheet name="แบบ สขร. ต.ค. 65" sheetId="1" r:id="rId2"/>
    <sheet name="รวมทุกเดือน" sheetId="3" r:id="rId3"/>
    <sheet name="smes พ.ย. 65" sheetId="4" r:id="rId4"/>
    <sheet name="แบบ สขร. พ.ย. 65" sheetId="5" r:id="rId5"/>
    <sheet name="smes ธ.ค. 65" sheetId="6" r:id="rId6"/>
    <sheet name="แบบ สขร. ธ.ค. 65" sheetId="7" r:id="rId7"/>
    <sheet name="smes ม.ค. 65" sheetId="8" r:id="rId8"/>
    <sheet name="แบบ สขร. ม.ค. 66" sheetId="9" r:id="rId9"/>
    <sheet name="smes ก.พ. 66" sheetId="10" r:id="rId10"/>
    <sheet name="แบบ สขร. ก.พ. 66" sheetId="11" r:id="rId11"/>
  </sheets>
  <definedNames>
    <definedName name="_xlnm.Print_Area" localSheetId="9">'smes ก.พ. 66'!$A$1:$AF$53</definedName>
    <definedName name="_xlnm.Print_Area" localSheetId="0">'smes ต.ค. 65 '!$A$1:$AF$43</definedName>
    <definedName name="_xlnm.Print_Area" localSheetId="5">'smes ธ.ค. 65'!$A$1:$AF$46</definedName>
    <definedName name="_xlnm.Print_Area" localSheetId="3">'smes พ.ย. 65'!$A$1:$AF$46</definedName>
    <definedName name="_xlnm.Print_Area" localSheetId="7">'smes ม.ค. 65'!$A$1:$AF$49</definedName>
    <definedName name="_xlnm.Print_Area" localSheetId="10">'แบบ สขร. ก.พ. 66'!$A$2:$N$19</definedName>
    <definedName name="_xlnm.Print_Area" localSheetId="1">'แบบ สขร. ต.ค. 65'!$A$2:$N$58</definedName>
    <definedName name="_xlnm.Print_Area" localSheetId="6">'แบบ สขร. ธ.ค. 65'!$A$1:$N$27</definedName>
    <definedName name="_xlnm.Print_Area" localSheetId="4">'แบบ สขร. พ.ย. 65'!$A$1:$N$29</definedName>
    <definedName name="_xlnm.Print_Area" localSheetId="8">'แบบ สขร. ม.ค. 66'!$A$1:$N$24</definedName>
    <definedName name="_xlnm.Print_Area" localSheetId="2">รวมทุกเดือน!$A$1:$P$394</definedName>
    <definedName name="_xlnm.Print_Titles" localSheetId="9">'smes ก.พ. 66'!$7:$7</definedName>
    <definedName name="_xlnm.Print_Titles" localSheetId="0">'smes ต.ค. 65 '!$7:$7</definedName>
    <definedName name="_xlnm.Print_Titles" localSheetId="5">'smes ธ.ค. 65'!$7:$7</definedName>
    <definedName name="_xlnm.Print_Titles" localSheetId="3">'smes พ.ย. 65'!$7:$7</definedName>
    <definedName name="_xlnm.Print_Titles" localSheetId="7">'smes ม.ค. 65'!$7:$7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41" i="10" l="1"/>
  <c r="AE41" i="10"/>
  <c r="AE42" i="10"/>
  <c r="AF42" i="10" s="1"/>
  <c r="AD41" i="10"/>
  <c r="AD42" i="10"/>
  <c r="AE30" i="10" l="1"/>
  <c r="AE31" i="10"/>
  <c r="AF31" i="10" s="1"/>
  <c r="AE32" i="10"/>
  <c r="AD30" i="10"/>
  <c r="AD31" i="10"/>
  <c r="AD32" i="10"/>
  <c r="AE28" i="10"/>
  <c r="AE29" i="10"/>
  <c r="AF29" i="10" s="1"/>
  <c r="AE33" i="10"/>
  <c r="AF33" i="10" s="1"/>
  <c r="AE34" i="10"/>
  <c r="AE35" i="10"/>
  <c r="AE36" i="10"/>
  <c r="AE38" i="10"/>
  <c r="AE40" i="10"/>
  <c r="AE11" i="10"/>
  <c r="AE14" i="10"/>
  <c r="AE16" i="10"/>
  <c r="AF16" i="10" s="1"/>
  <c r="AE17" i="10"/>
  <c r="AE18" i="10"/>
  <c r="AE19" i="10"/>
  <c r="AE20" i="10"/>
  <c r="AE21" i="10"/>
  <c r="AE22" i="10"/>
  <c r="AE23" i="10"/>
  <c r="AE24" i="10"/>
  <c r="AE25" i="10"/>
  <c r="AE26" i="10"/>
  <c r="AE27" i="10"/>
  <c r="N13" i="10"/>
  <c r="AD13" i="10" s="1"/>
  <c r="N10" i="10"/>
  <c r="N45" i="10" s="1"/>
  <c r="I48" i="11"/>
  <c r="I19" i="11"/>
  <c r="AC45" i="10"/>
  <c r="AB45" i="10"/>
  <c r="AA45" i="10"/>
  <c r="Z45" i="10"/>
  <c r="Y45" i="10"/>
  <c r="X45" i="10"/>
  <c r="W45" i="10"/>
  <c r="V45" i="10"/>
  <c r="U45" i="10"/>
  <c r="T45" i="10"/>
  <c r="S45" i="10"/>
  <c r="R45" i="10"/>
  <c r="Q45" i="10"/>
  <c r="P45" i="10"/>
  <c r="O45" i="10"/>
  <c r="M45" i="10"/>
  <c r="K45" i="10"/>
  <c r="J45" i="10"/>
  <c r="I45" i="10"/>
  <c r="H45" i="10"/>
  <c r="G45" i="10"/>
  <c r="E45" i="10"/>
  <c r="D45" i="10"/>
  <c r="D47" i="10" s="1"/>
  <c r="D48" i="10" s="1"/>
  <c r="C45" i="10"/>
  <c r="AE43" i="10"/>
  <c r="AD43" i="10"/>
  <c r="AD40" i="10"/>
  <c r="F39" i="10"/>
  <c r="AE39" i="10" s="1"/>
  <c r="AD38" i="10"/>
  <c r="F37" i="10"/>
  <c r="AE37" i="10" s="1"/>
  <c r="F36" i="10"/>
  <c r="AD36" i="10" s="1"/>
  <c r="AD35" i="10"/>
  <c r="AF35" i="10" s="1"/>
  <c r="AD34" i="10"/>
  <c r="AD29" i="10"/>
  <c r="AD28" i="10"/>
  <c r="AD27" i="10"/>
  <c r="AD26" i="10"/>
  <c r="AD25" i="10"/>
  <c r="AD24" i="10"/>
  <c r="AD23" i="10"/>
  <c r="AD22" i="10"/>
  <c r="AD21" i="10"/>
  <c r="AD20" i="10"/>
  <c r="AD19" i="10"/>
  <c r="AD18" i="10"/>
  <c r="AD17" i="10"/>
  <c r="F15" i="10"/>
  <c r="AE15" i="10" s="1"/>
  <c r="AD14" i="10"/>
  <c r="F12" i="10"/>
  <c r="AD12" i="10" s="1"/>
  <c r="AF11" i="10"/>
  <c r="AD11" i="10"/>
  <c r="L10" i="10"/>
  <c r="L45" i="10" s="1"/>
  <c r="H10" i="10"/>
  <c r="F10" i="10"/>
  <c r="AE10" i="10" s="1"/>
  <c r="AE13" i="10" l="1"/>
  <c r="AE12" i="10"/>
  <c r="AF12" i="10" s="1"/>
  <c r="AF43" i="10"/>
  <c r="AF27" i="10"/>
  <c r="AF22" i="10"/>
  <c r="AF26" i="10"/>
  <c r="AF20" i="10"/>
  <c r="AF30" i="10"/>
  <c r="AF34" i="10"/>
  <c r="AF40" i="10"/>
  <c r="AF25" i="10"/>
  <c r="AF23" i="10"/>
  <c r="AF17" i="10"/>
  <c r="AF32" i="10"/>
  <c r="AF14" i="10"/>
  <c r="AF38" i="10"/>
  <c r="AF19" i="10"/>
  <c r="AF21" i="10"/>
  <c r="AF24" i="10"/>
  <c r="AF18" i="10"/>
  <c r="AF28" i="10"/>
  <c r="AF13" i="10"/>
  <c r="AF36" i="10"/>
  <c r="AE45" i="10"/>
  <c r="AD15" i="10"/>
  <c r="AF15" i="10" s="1"/>
  <c r="AD37" i="10"/>
  <c r="AF37" i="10" s="1"/>
  <c r="AD10" i="10"/>
  <c r="AD39" i="10"/>
  <c r="AF39" i="10" s="1"/>
  <c r="F45" i="10"/>
  <c r="I154" i="3"/>
  <c r="D134" i="3"/>
  <c r="D50" i="10" l="1"/>
  <c r="AD45" i="10"/>
  <c r="AF45" i="10" s="1"/>
  <c r="AF10" i="10"/>
  <c r="AE38" i="8"/>
  <c r="AF38" i="8" s="1"/>
  <c r="AD38" i="8"/>
  <c r="D53" i="10" l="1"/>
  <c r="D51" i="10"/>
  <c r="AE36" i="8"/>
  <c r="AE28" i="8"/>
  <c r="AE29" i="8"/>
  <c r="AD28" i="8"/>
  <c r="AD29" i="8"/>
  <c r="L10" i="8"/>
  <c r="L41" i="8" s="1"/>
  <c r="D12" i="9"/>
  <c r="I41" i="9"/>
  <c r="I24" i="9"/>
  <c r="S68" i="3" s="1"/>
  <c r="AC41" i="8"/>
  <c r="AB41" i="8"/>
  <c r="AA41" i="8"/>
  <c r="Z41" i="8"/>
  <c r="Y41" i="8"/>
  <c r="X41" i="8"/>
  <c r="W41" i="8"/>
  <c r="V41" i="8"/>
  <c r="U41" i="8"/>
  <c r="T41" i="8"/>
  <c r="S41" i="8"/>
  <c r="R41" i="8"/>
  <c r="Q41" i="8"/>
  <c r="P41" i="8"/>
  <c r="O41" i="8"/>
  <c r="N41" i="8"/>
  <c r="M41" i="8"/>
  <c r="K41" i="8"/>
  <c r="J41" i="8"/>
  <c r="I41" i="8"/>
  <c r="G41" i="8"/>
  <c r="E41" i="8"/>
  <c r="D41" i="8"/>
  <c r="D43" i="8" s="1"/>
  <c r="D44" i="8" s="1"/>
  <c r="C41" i="8"/>
  <c r="AE39" i="8"/>
  <c r="AD39" i="8"/>
  <c r="F37" i="8"/>
  <c r="AE37" i="8" s="1"/>
  <c r="AD36" i="8"/>
  <c r="F35" i="8"/>
  <c r="AE35" i="8" s="1"/>
  <c r="F34" i="8"/>
  <c r="AE34" i="8" s="1"/>
  <c r="AE33" i="8"/>
  <c r="AD33" i="8"/>
  <c r="AE32" i="8"/>
  <c r="AD32" i="8"/>
  <c r="AE31" i="8"/>
  <c r="AF31" i="8" s="1"/>
  <c r="AE30" i="8"/>
  <c r="AD30" i="8"/>
  <c r="AE27" i="8"/>
  <c r="AD27" i="8"/>
  <c r="AE26" i="8"/>
  <c r="AD26" i="8"/>
  <c r="AE25" i="8"/>
  <c r="AD25" i="8"/>
  <c r="AE24" i="8"/>
  <c r="AD24" i="8"/>
  <c r="AE23" i="8"/>
  <c r="AD23" i="8"/>
  <c r="AE22" i="8"/>
  <c r="AD22" i="8"/>
  <c r="AE21" i="8"/>
  <c r="AD21" i="8"/>
  <c r="AE20" i="8"/>
  <c r="AD20" i="8"/>
  <c r="AE19" i="8"/>
  <c r="AD19" i="8"/>
  <c r="AE18" i="8"/>
  <c r="AD18" i="8"/>
  <c r="AE17" i="8"/>
  <c r="AD17" i="8"/>
  <c r="AE16" i="8"/>
  <c r="AF16" i="8" s="1"/>
  <c r="F15" i="8"/>
  <c r="AE15" i="8" s="1"/>
  <c r="AE14" i="8"/>
  <c r="AD14" i="8"/>
  <c r="AE13" i="8"/>
  <c r="AD13" i="8"/>
  <c r="F12" i="8"/>
  <c r="AD12" i="8" s="1"/>
  <c r="AE11" i="8"/>
  <c r="AD11" i="8"/>
  <c r="H10" i="8"/>
  <c r="H41" i="8" s="1"/>
  <c r="F10" i="8"/>
  <c r="F41" i="8" l="1"/>
  <c r="AE12" i="8"/>
  <c r="AF12" i="8" s="1"/>
  <c r="AF28" i="8"/>
  <c r="AE10" i="8"/>
  <c r="AE41" i="8" s="1"/>
  <c r="AF13" i="8"/>
  <c r="AF11" i="8"/>
  <c r="AF29" i="8"/>
  <c r="AD34" i="8"/>
  <c r="AF34" i="8" s="1"/>
  <c r="AF36" i="8"/>
  <c r="AF19" i="8"/>
  <c r="AF22" i="8"/>
  <c r="AF25" i="8"/>
  <c r="AF30" i="8"/>
  <c r="AF39" i="8"/>
  <c r="AF17" i="8"/>
  <c r="AF20" i="8"/>
  <c r="AF23" i="8"/>
  <c r="AF26" i="8"/>
  <c r="AF32" i="8"/>
  <c r="AF14" i="8"/>
  <c r="AF18" i="8"/>
  <c r="AF21" i="8"/>
  <c r="AF24" i="8"/>
  <c r="AF27" i="8"/>
  <c r="AF33" i="8"/>
  <c r="AD10" i="8"/>
  <c r="AD15" i="8"/>
  <c r="AF15" i="8" s="1"/>
  <c r="AD35" i="8"/>
  <c r="AF35" i="8" s="1"/>
  <c r="AD37" i="8"/>
  <c r="AF37" i="8" s="1"/>
  <c r="AF10" i="8" l="1"/>
  <c r="AD41" i="8"/>
  <c r="AF41" i="8" s="1"/>
  <c r="D46" i="8"/>
  <c r="I27" i="7"/>
  <c r="I48" i="7"/>
  <c r="AC38" i="6"/>
  <c r="AB38" i="6"/>
  <c r="AA38" i="6"/>
  <c r="Z38" i="6"/>
  <c r="Y38" i="6"/>
  <c r="X38" i="6"/>
  <c r="W38" i="6"/>
  <c r="V38" i="6"/>
  <c r="U38" i="6"/>
  <c r="T38" i="6"/>
  <c r="S38" i="6"/>
  <c r="R38" i="6"/>
  <c r="Q38" i="6"/>
  <c r="P38" i="6"/>
  <c r="O38" i="6"/>
  <c r="N38" i="6"/>
  <c r="M38" i="6"/>
  <c r="L38" i="6"/>
  <c r="K38" i="6"/>
  <c r="J38" i="6"/>
  <c r="I38" i="6"/>
  <c r="G38" i="6"/>
  <c r="E38" i="6"/>
  <c r="D38" i="6"/>
  <c r="D40" i="6" s="1"/>
  <c r="D41" i="6" s="1"/>
  <c r="C38" i="6"/>
  <c r="AE36" i="6"/>
  <c r="AF36" i="6" s="1"/>
  <c r="AD36" i="6"/>
  <c r="F35" i="6"/>
  <c r="AD35" i="6" s="1"/>
  <c r="AD34" i="6"/>
  <c r="AF34" i="6" s="1"/>
  <c r="F33" i="6"/>
  <c r="AD33" i="6" s="1"/>
  <c r="F32" i="6"/>
  <c r="AE32" i="6" s="1"/>
  <c r="AE31" i="6"/>
  <c r="AD31" i="6"/>
  <c r="AE30" i="6"/>
  <c r="AF30" i="6" s="1"/>
  <c r="AD30" i="6"/>
  <c r="AE29" i="6"/>
  <c r="AF29" i="6" s="1"/>
  <c r="AE28" i="6"/>
  <c r="AD28" i="6"/>
  <c r="AE27" i="6"/>
  <c r="AF27" i="6" s="1"/>
  <c r="AD27" i="6"/>
  <c r="AE26" i="6"/>
  <c r="AF26" i="6" s="1"/>
  <c r="AD26" i="6"/>
  <c r="AE25" i="6"/>
  <c r="AF25" i="6" s="1"/>
  <c r="AD25" i="6"/>
  <c r="AE24" i="6"/>
  <c r="AD24" i="6"/>
  <c r="AE23" i="6"/>
  <c r="AF23" i="6" s="1"/>
  <c r="AD23" i="6"/>
  <c r="AE22" i="6"/>
  <c r="AF22" i="6" s="1"/>
  <c r="AD22" i="6"/>
  <c r="AE21" i="6"/>
  <c r="AF21" i="6" s="1"/>
  <c r="AD21" i="6"/>
  <c r="AE20" i="6"/>
  <c r="AF20" i="6" s="1"/>
  <c r="AD20" i="6"/>
  <c r="AE19" i="6"/>
  <c r="AF19" i="6" s="1"/>
  <c r="AD19" i="6"/>
  <c r="AE18" i="6"/>
  <c r="AD18" i="6"/>
  <c r="AF17" i="6"/>
  <c r="AE17" i="6"/>
  <c r="AD17" i="6"/>
  <c r="AE16" i="6"/>
  <c r="AF16" i="6" s="1"/>
  <c r="F15" i="6"/>
  <c r="AD15" i="6" s="1"/>
  <c r="AE14" i="6"/>
  <c r="AF14" i="6" s="1"/>
  <c r="AD14" i="6"/>
  <c r="AE13" i="6"/>
  <c r="AD13" i="6"/>
  <c r="AF13" i="6" s="1"/>
  <c r="F12" i="6"/>
  <c r="F38" i="6" s="1"/>
  <c r="AE11" i="6"/>
  <c r="AF11" i="6" s="1"/>
  <c r="AD11" i="6"/>
  <c r="H10" i="6"/>
  <c r="H38" i="6" s="1"/>
  <c r="F10" i="6"/>
  <c r="AE10" i="6" s="1"/>
  <c r="AF18" i="6" l="1"/>
  <c r="AF28" i="6"/>
  <c r="AE35" i="6"/>
  <c r="AF35" i="6" s="1"/>
  <c r="AF24" i="6"/>
  <c r="AE15" i="6"/>
  <c r="AF15" i="6" s="1"/>
  <c r="AF31" i="6"/>
  <c r="S67" i="3"/>
  <c r="AD10" i="6"/>
  <c r="AF10" i="6" s="1"/>
  <c r="AE33" i="6"/>
  <c r="D49" i="8"/>
  <c r="D47" i="8"/>
  <c r="AF33" i="6"/>
  <c r="AD12" i="6"/>
  <c r="AD32" i="6"/>
  <c r="AF32" i="6" s="1"/>
  <c r="AE12" i="6"/>
  <c r="AF12" i="6" s="1"/>
  <c r="AD38" i="6" l="1"/>
  <c r="AE38" i="6"/>
  <c r="H10" i="4"/>
  <c r="H38" i="4" s="1"/>
  <c r="AD25" i="4"/>
  <c r="AD26" i="4"/>
  <c r="AD27" i="4"/>
  <c r="AD28" i="4"/>
  <c r="AE25" i="4"/>
  <c r="AE26" i="4"/>
  <c r="AE27" i="4"/>
  <c r="AE28" i="4"/>
  <c r="I42" i="5"/>
  <c r="S66" i="3" s="1"/>
  <c r="AC38" i="4"/>
  <c r="AB38" i="4"/>
  <c r="AA38" i="4"/>
  <c r="Z38" i="4"/>
  <c r="Y38" i="4"/>
  <c r="X38" i="4"/>
  <c r="W38" i="4"/>
  <c r="V38" i="4"/>
  <c r="U38" i="4"/>
  <c r="T38" i="4"/>
  <c r="S38" i="4"/>
  <c r="R38" i="4"/>
  <c r="Q38" i="4"/>
  <c r="P38" i="4"/>
  <c r="O38" i="4"/>
  <c r="N38" i="4"/>
  <c r="M38" i="4"/>
  <c r="L38" i="4"/>
  <c r="K38" i="4"/>
  <c r="J38" i="4"/>
  <c r="I38" i="4"/>
  <c r="G38" i="4"/>
  <c r="E38" i="4"/>
  <c r="D38" i="4"/>
  <c r="D40" i="4" s="1"/>
  <c r="D41" i="4" s="1"/>
  <c r="C38" i="4"/>
  <c r="AE36" i="4"/>
  <c r="AD36" i="4"/>
  <c r="F35" i="4"/>
  <c r="AE35" i="4" s="1"/>
  <c r="AD34" i="4"/>
  <c r="AF34" i="4" s="1"/>
  <c r="F33" i="4"/>
  <c r="AE33" i="4" s="1"/>
  <c r="F32" i="4"/>
  <c r="AD32" i="4" s="1"/>
  <c r="AE31" i="4"/>
  <c r="AD31" i="4"/>
  <c r="AE30" i="4"/>
  <c r="AD30" i="4"/>
  <c r="AE29" i="4"/>
  <c r="AF29" i="4" s="1"/>
  <c r="AE24" i="4"/>
  <c r="AD24" i="4"/>
  <c r="AE23" i="4"/>
  <c r="AD23" i="4"/>
  <c r="AE22" i="4"/>
  <c r="AD22" i="4"/>
  <c r="AE21" i="4"/>
  <c r="AD21" i="4"/>
  <c r="AE20" i="4"/>
  <c r="AD20" i="4"/>
  <c r="AE19" i="4"/>
  <c r="AD19" i="4"/>
  <c r="AE18" i="4"/>
  <c r="AD18" i="4"/>
  <c r="AE17" i="4"/>
  <c r="AD17" i="4"/>
  <c r="AE16" i="4"/>
  <c r="AF16" i="4" s="1"/>
  <c r="F15" i="4"/>
  <c r="AE15" i="4" s="1"/>
  <c r="AE14" i="4"/>
  <c r="AD14" i="4"/>
  <c r="AE13" i="4"/>
  <c r="AD13" i="4"/>
  <c r="F12" i="4"/>
  <c r="AE12" i="4" s="1"/>
  <c r="AE11" i="4"/>
  <c r="AD11" i="4"/>
  <c r="F10" i="4"/>
  <c r="AF13" i="4" l="1"/>
  <c r="AE32" i="4"/>
  <c r="AF32" i="4" s="1"/>
  <c r="F38" i="4"/>
  <c r="AF38" i="6"/>
  <c r="D43" i="6"/>
  <c r="AF11" i="4"/>
  <c r="AF26" i="4"/>
  <c r="AF25" i="4"/>
  <c r="AF27" i="4"/>
  <c r="AF22" i="4"/>
  <c r="AF19" i="4"/>
  <c r="AF28" i="4"/>
  <c r="AF36" i="4"/>
  <c r="AF20" i="4"/>
  <c r="AF14" i="4"/>
  <c r="AF18" i="4"/>
  <c r="AF21" i="4"/>
  <c r="AF24" i="4"/>
  <c r="AF17" i="4"/>
  <c r="AF23" i="4"/>
  <c r="AF30" i="4"/>
  <c r="AF31" i="4"/>
  <c r="AD15" i="4"/>
  <c r="AF15" i="4" s="1"/>
  <c r="AD10" i="4"/>
  <c r="AE10" i="4"/>
  <c r="AD12" i="4"/>
  <c r="AF12" i="4" s="1"/>
  <c r="AD33" i="4"/>
  <c r="AF33" i="4" s="1"/>
  <c r="AD35" i="4"/>
  <c r="AF35" i="4" s="1"/>
  <c r="D47" i="3"/>
  <c r="D39" i="3"/>
  <c r="D31" i="3"/>
  <c r="D46" i="6" l="1"/>
  <c r="D44" i="6"/>
  <c r="AF10" i="4"/>
  <c r="AE38" i="4"/>
  <c r="AD38" i="4"/>
  <c r="F32" i="2"/>
  <c r="F15" i="2"/>
  <c r="F30" i="2"/>
  <c r="F29" i="2"/>
  <c r="F12" i="2"/>
  <c r="F10" i="2"/>
  <c r="AE24" i="2"/>
  <c r="AE25" i="2"/>
  <c r="AD24" i="2"/>
  <c r="AD25" i="2"/>
  <c r="D43" i="4" l="1"/>
  <c r="AF38" i="4"/>
  <c r="AC35" i="2"/>
  <c r="AB35" i="2"/>
  <c r="AA35" i="2"/>
  <c r="Z35" i="2"/>
  <c r="Y35" i="2"/>
  <c r="X35" i="2"/>
  <c r="W35" i="2"/>
  <c r="V35" i="2"/>
  <c r="U35" i="2"/>
  <c r="T35" i="2"/>
  <c r="S35" i="2"/>
  <c r="R35" i="2"/>
  <c r="Q35" i="2"/>
  <c r="P35" i="2"/>
  <c r="O35" i="2"/>
  <c r="N35" i="2"/>
  <c r="M35" i="2"/>
  <c r="L35" i="2"/>
  <c r="K35" i="2"/>
  <c r="J35" i="2"/>
  <c r="I35" i="2"/>
  <c r="H35" i="2"/>
  <c r="G35" i="2"/>
  <c r="F35" i="2"/>
  <c r="E35" i="2"/>
  <c r="D35" i="2"/>
  <c r="D37" i="2" s="1"/>
  <c r="D38" i="2" s="1"/>
  <c r="C35" i="2"/>
  <c r="AE33" i="2"/>
  <c r="AD33" i="2"/>
  <c r="AF33" i="2" s="1"/>
  <c r="AE32" i="2"/>
  <c r="AD32" i="2"/>
  <c r="AD31" i="2"/>
  <c r="AF31" i="2" s="1"/>
  <c r="AE30" i="2"/>
  <c r="AD30" i="2"/>
  <c r="AE29" i="2"/>
  <c r="AD29" i="2"/>
  <c r="AE28" i="2"/>
  <c r="AD28" i="2"/>
  <c r="AE27" i="2"/>
  <c r="AD27" i="2"/>
  <c r="AE26" i="2"/>
  <c r="AF26" i="2" s="1"/>
  <c r="AF25" i="2"/>
  <c r="AF24" i="2"/>
  <c r="AE23" i="2"/>
  <c r="AD23" i="2"/>
  <c r="AE22" i="2"/>
  <c r="AD22" i="2"/>
  <c r="AE21" i="2"/>
  <c r="AD21" i="2"/>
  <c r="AE20" i="2"/>
  <c r="AD20" i="2"/>
  <c r="AE19" i="2"/>
  <c r="AD19" i="2"/>
  <c r="AE18" i="2"/>
  <c r="AD18" i="2"/>
  <c r="AE17" i="2"/>
  <c r="AD17" i="2"/>
  <c r="AE16" i="2"/>
  <c r="AF16" i="2" s="1"/>
  <c r="AE15" i="2"/>
  <c r="AD15" i="2"/>
  <c r="AE14" i="2"/>
  <c r="AD14" i="2"/>
  <c r="AE13" i="2"/>
  <c r="AD13" i="2"/>
  <c r="AF13" i="2" s="1"/>
  <c r="AE12" i="2"/>
  <c r="AD12" i="2"/>
  <c r="AE11" i="2"/>
  <c r="AD11" i="2"/>
  <c r="AE10" i="2"/>
  <c r="AD10" i="2"/>
  <c r="D46" i="4" l="1"/>
  <c r="D44" i="4"/>
  <c r="AF14" i="2"/>
  <c r="AF32" i="2"/>
  <c r="AF27" i="2"/>
  <c r="AF30" i="2"/>
  <c r="AF17" i="2"/>
  <c r="AF23" i="2"/>
  <c r="AF21" i="2"/>
  <c r="AF28" i="2"/>
  <c r="AF12" i="2"/>
  <c r="AF19" i="2"/>
  <c r="AF29" i="2"/>
  <c r="AE35" i="2"/>
  <c r="D40" i="2" s="1"/>
  <c r="AF20" i="2"/>
  <c r="AF15" i="2"/>
  <c r="AF18" i="2"/>
  <c r="AF22" i="2"/>
  <c r="AF10" i="2"/>
  <c r="AD35" i="2"/>
  <c r="AF11" i="2"/>
  <c r="AF35" i="2" l="1"/>
  <c r="D43" i="2"/>
  <c r="D41" i="2"/>
  <c r="I58" i="1" l="1"/>
  <c r="D47" i="1"/>
  <c r="D39" i="1"/>
  <c r="D31" i="1"/>
  <c r="I89" i="1"/>
  <c r="I70" i="1"/>
  <c r="U65" i="3" l="1"/>
  <c r="S65" i="3"/>
  <c r="S154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3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38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38" authorId="0" shapeId="0" xr:uid="{00000000-0006-0000-05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41" authorId="0" shapeId="0" xr:uid="{00000000-0006-0000-07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9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45" authorId="0" shapeId="0" xr:uid="{00000000-0006-0000-09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<sst xmlns="http://schemas.openxmlformats.org/spreadsheetml/2006/main" count="1753" uniqueCount="359">
  <si>
    <t>แบบ สขร.1</t>
  </si>
  <si>
    <t>สำนักงานประปาสาขาทุ่งมหาเมฆ</t>
  </si>
  <si>
    <t>ลำดับที่</t>
  </si>
  <si>
    <t>งานจัดซื้อ/จัดจ้าง</t>
  </si>
  <si>
    <t>วงเงินงบประมาณ
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</si>
  <si>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</si>
  <si>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</si>
  <si>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</si>
  <si>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</si>
  <si>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
คัดเลือก</t>
  </si>
  <si>
    <t>เลขที่และวันที่ของสัญญาหรือข้อตกลง
ในการซื้อหรือจ้าง</t>
  </si>
  <si>
    <t xml:space="preserve">หมวดงบประมาณ </t>
  </si>
  <si>
    <t>จัดซื้อ/จ้าง กับผู้ประกอบการ SMEs</t>
  </si>
  <si>
    <t>(ไม่รวมภาษีมูลค่าเพิ่ม)</t>
  </si>
  <si>
    <t>(รวมภาษีมูลค่าเพิ่ม)</t>
  </si>
  <si>
    <t>ผู้เสนอราคา</t>
  </si>
  <si>
    <t>ราคาที่เสนอ
(รวมภาษีมูลค่าเพิ่ม)</t>
  </si>
  <si>
    <t>ผู้ได้รับการคัดเลือก</t>
  </si>
  <si>
    <t>ราคาที่ตกลงซื้อ/จ้าง
(รวมภาษีมูลค่าเพิ่ม)</t>
  </si>
  <si>
    <t>SMEs</t>
  </si>
  <si>
    <t>Non-Smes</t>
  </si>
  <si>
    <t>เฉพาะเจาะจง</t>
  </si>
  <si>
    <t>เสนอราคาต่ำสุด</t>
  </si>
  <si>
    <t>ü</t>
  </si>
  <si>
    <t>และมีคุณสมบัติครบถ้วน</t>
  </si>
  <si>
    <t>เสนอราคารายเดียว</t>
  </si>
  <si>
    <t>พื้นที่สำนักงานประปาสาขาทุ่งมหาเมฆ</t>
  </si>
  <si>
    <t>งานจ้างสำรวจหาจุดรั่วในระบบจ่ายน้ำ</t>
  </si>
  <si>
    <t>รวมทั้งสิ้น 3 รายการ</t>
  </si>
  <si>
    <t>คัดเลือก</t>
  </si>
  <si>
    <t>บจก.บุญพิศลย์การช่าง</t>
  </si>
  <si>
    <t>งบทำการ - ค่าจ้างเหมาซ่อมท่อแตกท่อรั่ว</t>
  </si>
  <si>
    <t>รวมทั้งสิ้น 1 รายการ</t>
  </si>
  <si>
    <t xml:space="preserve">งานจ้างก่อสร้างวางท่อประปา และงานที่เกี่ยวข้อง </t>
  </si>
  <si>
    <t>e-bidding</t>
  </si>
  <si>
    <t>หจก.ดิลกพัฒนา เอนจิเนียริ่ง</t>
  </si>
  <si>
    <t>งบลงทุน - งานปรับปรุงท่อเพื่อลดน้ำสูญเสีย</t>
  </si>
  <si>
    <t>ด้านลดน้ำสูญเสีย พื้นที่สำนักงานประปาสาขาทุ่งมหาเมฆ</t>
  </si>
  <si>
    <t>งานจ้างซ่อมท่อประปาแตกรั่ว และงานที่เกี่ยวข้อง</t>
  </si>
  <si>
    <t>PO 3300056152</t>
  </si>
  <si>
    <t>สัญญาเลขที่ สสท.(ซท) 1/2566</t>
  </si>
  <si>
    <t>ลงวันที่ 3 ตุลาคม 2565</t>
  </si>
  <si>
    <t>บจก.ไอโดร อีควิปเมนท์ ซัพพลาย แอนด์ เซอร์วิส</t>
  </si>
  <si>
    <t>PO 3300056154</t>
  </si>
  <si>
    <t>สัญญาเลขที่ สร.05-1(66)</t>
  </si>
  <si>
    <t>บจก.ไฮโดร เอ็นจิเนียริ่ง</t>
  </si>
  <si>
    <t>งานจ้างปรับปรุงถอดเปลี่ยนมาตรวัดน้ำครบวาระ</t>
  </si>
  <si>
    <t>หจก.เค.ที.เมนเดอร์</t>
  </si>
  <si>
    <t>และงานที่เกี่ยวข้อง พื้นที่สำนักงานประปาสาขาทุ่งมหาเมฆ</t>
  </si>
  <si>
    <t>PO 3300056530</t>
  </si>
  <si>
    <t>สัญญาเลขที่ สสท.ปว.01/2566</t>
  </si>
  <si>
    <t>หจก.วิศรุตรุ่งเรือง</t>
  </si>
  <si>
    <t>ลงวันที่ 19 ตุลาคม 2565</t>
  </si>
  <si>
    <t>งานจ้างก่อสร้างวางท่อประปา, งานรื้อย้ายแนวท่อประปา</t>
  </si>
  <si>
    <t>หจก.ปาริชาติการโยธา</t>
  </si>
  <si>
    <t>PO 3300056238</t>
  </si>
  <si>
    <t>สัญญาเลขที่ สสท.(ธ) 5/2565</t>
  </si>
  <si>
    <t>บจก.โพสสิทีฟ เบเนฟิต</t>
  </si>
  <si>
    <t>ลงวันที่ 4 ตุลาคม 2565</t>
  </si>
  <si>
    <t>งานซื้อเครื่องโทรสารแบบใช้กระดาษ A4</t>
  </si>
  <si>
    <t>บจก.ไอที ดีลิเวอรี่</t>
  </si>
  <si>
    <t xml:space="preserve">ส่งเอกสารได้ครั้งละ 20 แผ่น </t>
  </si>
  <si>
    <t>บจก.แอดไวซ์ ไอที อินฟินิท</t>
  </si>
  <si>
    <t>PO 3300056110</t>
  </si>
  <si>
    <t>เลขที่ สสท.(ม) 1/2566</t>
  </si>
  <si>
    <t>บจก.กนกสิน เอ็กปอร์ต อิมปอร์ต</t>
  </si>
  <si>
    <t>งานจ้างบำรุงรักษาเครื่องจัดระบบคิว ระยะเวลา 1 ปี</t>
  </si>
  <si>
    <t>บจก.โนเวชั่น พลัส</t>
  </si>
  <si>
    <t>ของ สสท. เลขที่ สสท.(จ) 1/2566</t>
  </si>
  <si>
    <t>บจก.ไลฟ์ โซลูชั่น ซิสเต็ม</t>
  </si>
  <si>
    <t>PO 3300056213</t>
  </si>
  <si>
    <t>บจก.สมาร์ท อิเลคทริค คอนโทรล</t>
  </si>
  <si>
    <t>งานซื้อเก้าอี้สำหรับห้องอาหารของสำนักงาน</t>
  </si>
  <si>
    <t>บจก.ลอฟท์ เอเชีย</t>
  </si>
  <si>
    <t>ประปาสาขาทุ่งมหาเมฆ เลขที่ สสท.1/2566</t>
  </si>
  <si>
    <t>บจก.ทูไพ</t>
  </si>
  <si>
    <t>PO 3300056233</t>
  </si>
  <si>
    <t>บจก. ดงตาล โซลูชั่น</t>
  </si>
  <si>
    <t>PO 3300056271</t>
  </si>
  <si>
    <t>สัญญาเลขที่ ป.05-03(66)</t>
  </si>
  <si>
    <t>ลงวันที่ 5 ตุลาคม 2565</t>
  </si>
  <si>
    <t>งานซื้อรถเข็นอเนกประสงค์ ของ สบก.กรก.สสท.</t>
  </si>
  <si>
    <t>บจก.เจนบรรเจิด</t>
  </si>
  <si>
    <t>จำนวน 1 คัน เลขที่ สสท.(ล) 1/2566</t>
  </si>
  <si>
    <t>บจก.ออฟฟิศเมท (ไทย)</t>
  </si>
  <si>
    <t>PO 3300056295</t>
  </si>
  <si>
    <t>บจก.พันธวณิช สำนักงานใหญ่</t>
  </si>
  <si>
    <t>ลงวันที่ 6 ตุลาคม 2565</t>
  </si>
  <si>
    <t xml:space="preserve">งานซื้อเครื่องทำน้ำร้อน-น้ำเย็น แบบต่อท่อประปา </t>
  </si>
  <si>
    <t>บจก.แสงเอกซัพพลายส์</t>
  </si>
  <si>
    <t>ของ สสท. เลขที่ สสท. 2/2566</t>
  </si>
  <si>
    <t>บจก.ควอลิตี้ โปรดักส์ ซัพพลายส์</t>
  </si>
  <si>
    <t>PO 3300056343</t>
  </si>
  <si>
    <t>บจก.คิวพีเอ็ม มาร์เก็ตติ้ง (QPM MARKETING)</t>
  </si>
  <si>
    <t>ลงวันที่ 7 ตุลาคม 2565</t>
  </si>
  <si>
    <t>งานจ้างบำรุงรักษาลิฟต์โดยสาร ระยะเวลา 9 เดือน</t>
  </si>
  <si>
    <t>บจก.สยาม อินดัสเทรียล คอร์ปอเรชั่น</t>
  </si>
  <si>
    <t>ของ สสท. (ตั้งแต่ ต.ค. 2565 - มิ.ย. 2566)</t>
  </si>
  <si>
    <t>PO 3300056367</t>
  </si>
  <si>
    <t>เลขที่ สสท. 5/2566</t>
  </si>
  <si>
    <t>หจก.พี.เอส.คงไทย เอ็นจิเนียริ่ง</t>
  </si>
  <si>
    <t>ลงวันที่ 10 ตุลาคม 2565</t>
  </si>
  <si>
    <t>บจก.สุวรรณภูมิ เอเลเวเทอร์</t>
  </si>
  <si>
    <t>หจก.เค.ที. เมนเดอร์</t>
  </si>
  <si>
    <t>PO 3300056404</t>
  </si>
  <si>
    <t>เลขที่ สสท.ปบ.01/2566</t>
  </si>
  <si>
    <t>ลงวันที่ 11 ตุลาคม 2565</t>
  </si>
  <si>
    <t>งานซื้อโต๊ะประชุมประธาน ของ สสท.</t>
  </si>
  <si>
    <t>บจก.เพอร์เฟ็คท์ ออฟฟิศ เฟอร์นิเจอร์</t>
  </si>
  <si>
    <t>เลขที่ สสท. 3/2566</t>
  </si>
  <si>
    <t>PO 3300056429</t>
  </si>
  <si>
    <t>บจก.เจอาร์ ดีไซน์ อินทีเรีย</t>
  </si>
  <si>
    <t>ลงวันที่ 12 ตุลาคม 2565</t>
  </si>
  <si>
    <t>หจก.เอส.ที.พาเบล</t>
  </si>
  <si>
    <t>งานซื้อเก้าอี้ประชุมของสำนักงานประปาสาขาทุ่งมหาเมฆ</t>
  </si>
  <si>
    <t>เลขที่ สสท. 6/2566</t>
  </si>
  <si>
    <t>PO 3300056447</t>
  </si>
  <si>
    <t>งานซื้อถังเก็บน้ำแบบพลาสติก ขนาดควาจุ 2,000 ลิตร</t>
  </si>
  <si>
    <t>ของสำนักงานประปาสาขาทุ่งมหาเมฆ</t>
  </si>
  <si>
    <t>PO 3300056506</t>
  </si>
  <si>
    <t>เลขที่ สสท. 4/2566</t>
  </si>
  <si>
    <t>PO 3300056574</t>
  </si>
  <si>
    <t>สัญญาเลขที่ ป.05-02(66)</t>
  </si>
  <si>
    <t>ลงวันที่ 20 ตุลาคม 2565</t>
  </si>
  <si>
    <t>งานซื้อตู้ประชาสัมพันธ์ดิจิทัล พร้อมติดตั้งซอฟต์แวร์</t>
  </si>
  <si>
    <t>บจก.นีสเตอร์ (สำนักงานใหญ่)</t>
  </si>
  <si>
    <t>ของ สบก.กรก.สสท.</t>
  </si>
  <si>
    <t>บจก.นิวซีโน่ (ประเทศไทย)</t>
  </si>
  <si>
    <t>PO 3300056785</t>
  </si>
  <si>
    <t>เลขที่ สสท.(ล) 2/2566</t>
  </si>
  <si>
    <t>บจก.แซปบีไอทีโซลูชั่น</t>
  </si>
  <si>
    <t>ลงวันที่ 31 ตุลาคม 2565</t>
  </si>
  <si>
    <t>บจก.ดอลลี่ โซลูชั่น</t>
  </si>
  <si>
    <t>รวมทั้งสิ้น 13 รายการ</t>
  </si>
  <si>
    <t>สรุปผลการดำเนินการจัดซื้อจัดจ้างในรอบเดือน ตุลาคม 2565 (วิธีเฉพาะเจาะจง)</t>
  </si>
  <si>
    <t>วันที่ 1-31 ตุลาคม 2565</t>
  </si>
  <si>
    <t xml:space="preserve">สรุปผลการจัดซื้อจัดจ้างกับผู้ประกอบการ SMEs </t>
  </si>
  <si>
    <t>ประจำเดือน ส.ค. 65  / สะสม ต.ค.64 - ส.ค. 65</t>
  </si>
  <si>
    <t>ลำดับ</t>
  </si>
  <si>
    <t>รายการ</t>
  </si>
  <si>
    <t>งบประมาณที่ได้รับจัดสรรสุทธิ 
(ไม่รวมภาษีมูลค่าเพิ่ม)</t>
  </si>
  <si>
    <t>กลุ่มสินค้า/พัสดุ SMEs</t>
  </si>
  <si>
    <t>ไม่ใช่กลุ่มสินค้า/พัสดุ SMEs</t>
  </si>
  <si>
    <t>วงเงินงบประมาณที่จัดซื้อจัดจ้าง</t>
  </si>
  <si>
    <t>วงเงินงบประมาณที่ส่งเสริม SMEs</t>
  </si>
  <si>
    <t>ร้อยละ</t>
  </si>
  <si>
    <t>รวม</t>
  </si>
  <si>
    <t>งบลงทุน-งานจ้าง</t>
  </si>
  <si>
    <t>งานปรับปรุงท่อเพื่อลดน้ำสูญเสีย</t>
  </si>
  <si>
    <t>งานขยายเขต - ติดตั้งประปาใหม่</t>
  </si>
  <si>
    <t xml:space="preserve">งานขยายเขต - รับจ้างงาน </t>
  </si>
  <si>
    <t xml:space="preserve">งานเปลี่ยนท่อ (ปรับปรุงกำลังน้ำ) </t>
  </si>
  <si>
    <t xml:space="preserve">งานวางท่อเพื่อการขยายเขตจำหน่ายน้ำ </t>
  </si>
  <si>
    <t xml:space="preserve">งานเปลี่ยนมาตรวัดน้ำขนาด 1/2 นิ้ว ถึง 12 นิ้ว </t>
  </si>
  <si>
    <t>งบลงทุน-งานซื้อ/จ้าง (สาขาดำเนินการเอง)</t>
  </si>
  <si>
    <t>งบทำการ</t>
  </si>
  <si>
    <t>ค่าจ้างเหมาตรวจสอบและปรับปรุงประตูน้ำ</t>
  </si>
  <si>
    <t>ค่าจ้างเหมาเปลี่ยนและยกย้ายมาตรวัดน้ำ</t>
  </si>
  <si>
    <t>ค่าจ้างเหมาซ่อมท่อแตกท่อรั่ว</t>
  </si>
  <si>
    <t>ค่าจ้างเหมาสำรวจหาท่อรั่ว</t>
  </si>
  <si>
    <t>ค่าจ้างเหมาบริการอื่น</t>
  </si>
  <si>
    <t xml:space="preserve">ค่าซ่อมแซมและบำรุงรักษาสิ่งก่อสร้างและครุภัณฑ์อื่น </t>
  </si>
  <si>
    <t>งบประมาณปีเก่า</t>
  </si>
  <si>
    <t>รวมทั้งหมด</t>
  </si>
  <si>
    <t>งบประมาณที่ได้รับจัดสรร กลุ่มสินค้า/พัสดุ SMEs</t>
  </si>
  <si>
    <t>คำนวณร้อยละ 30 ของวงเงิน SMEs</t>
  </si>
  <si>
    <t>ผลการจัดซื้อจัดจ้าง SME ที่ทำได้สะสม เม.ย.65</t>
  </si>
  <si>
    <t>ร้อยละของวงเงินงบประมาณที่ส่งเสริม SMEs แล้ว</t>
  </si>
  <si>
    <t>คงเหลือการจัดซื้อจัดจ้างวงเงินกับผู้ประกอบการ SMEs</t>
  </si>
  <si>
    <t xml:space="preserve">สรุปผลการจัดซื้อจัดจ้างกับผู้ประกอบการ SMEs สะสม ต.ค.65 </t>
  </si>
  <si>
    <t>งบลงทุน - งานขยายเขต รับจ้างงาน</t>
  </si>
  <si>
    <t>งบทำการ - ค่าจ้างเหมาสำรวจหาท่อรั่ว</t>
  </si>
  <si>
    <t xml:space="preserve">งบลงทุน - งานเปลี่ยนมาตรวัดน้ำขนาด 1/2 นิ้ว ถึง 12 นิ้ว </t>
  </si>
  <si>
    <t>งบประมาณปี 2566</t>
  </si>
  <si>
    <t>งบลงทุน - งานซื้อ/จ้าง (สาขาดำเนินการเอง)</t>
  </si>
  <si>
    <t>งบทำการ - ค่าจ้างเหมาเปลี่ยนและยกย้ายมาตรวัดน้ำ</t>
  </si>
  <si>
    <t>งานซื้อเก้าอี้สำหรับห้องอาหารของสสท.</t>
  </si>
  <si>
    <t>งานซื้อเครื่องทำน้ำร้อน-น้ำเย็น แบบต่อท่อประปา ของ สสท.</t>
  </si>
  <si>
    <t>งานจ้างปรับปรุงถอดเปลี่ยน ยก/ย้าย มาตรวัดน้ำ</t>
  </si>
  <si>
    <t xml:space="preserve">งบทำการ - ค่าซ่อมแซมและบำรุงรักษาสิ่งก่อสร้างและครุภัณฑ์อื่น </t>
  </si>
  <si>
    <t>สรุปผลการดำเนินการจัดซื้อจัดจ้างในรอบเดือน ตุลาคม 2565 (วิธีคัดเลือก)</t>
  </si>
  <si>
    <t>สรุปผลการดำเนินการจัดซื้อจัดจ้างในรอบเดือน ตุลาคม 2565 (วิธี e-bidding)</t>
  </si>
  <si>
    <t>สรุปผลการดำเนินการจัดซื้อจัดจ้าง</t>
  </si>
  <si>
    <t>งานที่จัดซื้อ/จัดจ้าง</t>
  </si>
  <si>
    <t>วงเงินงบประมาณ
ที่จะซื้อหรือจ้าง
(ไม่รวมภาษี)</t>
  </si>
  <si>
    <t>ราคากลาง
(รวมภาษี)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</si>
  <si>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</si>
  <si>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</si>
  <si>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</si>
  <si>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หมวดงบประมาณ</t>
  </si>
  <si>
    <t>เดือนที่จัดซื้อจัดจ้าง</t>
  </si>
  <si>
    <t>ระบุปีงบประมาณที่ใช้ / WBS</t>
  </si>
  <si>
    <t>ราคาที่เสนอ</t>
  </si>
  <si>
    <t>ราคาที่ตกลงซื้อ/จ้าง
(รวมภาษี)</t>
  </si>
  <si>
    <t>ปีงบประมาณ 2566 (สะสม)</t>
  </si>
  <si>
    <t>2566</t>
  </si>
  <si>
    <t>ตค.65</t>
  </si>
  <si>
    <t>สรุปผลการดำเนินการจัดซื้อจัดจ้างในรอบเดือน พฤศจิกายน 2565 (วิธี e-bidding)</t>
  </si>
  <si>
    <t>วันที่ 1-30 พฤศจิกายน 2565</t>
  </si>
  <si>
    <t>งานติดตั้งประปา, งานเพิ่ม/ลดขนาดมาตรวัดน้ำ</t>
  </si>
  <si>
    <t>หจก.เกื้ออุไร</t>
  </si>
  <si>
    <t>PO 3300057144</t>
  </si>
  <si>
    <t>สัญญาเลขที่ สสท.(ตม) 1/2566</t>
  </si>
  <si>
    <t>ลงวันที่ 23 พฤศจิกายน 2565</t>
  </si>
  <si>
    <t>สรุปผลการดำเนินการจัดซื้อจัดจ้างในรอบเดือน พฤศจิกายน 2565 (วิธีเฉพาะเจาะจง)</t>
  </si>
  <si>
    <t>บจก.สุทธิพร การโยธา</t>
  </si>
  <si>
    <t>PO 3300056795</t>
  </si>
  <si>
    <t>สัญญาเลขที่ ป.05-04(66)</t>
  </si>
  <si>
    <t>ลงวันที่ 1 พฤศจิกายน 2565</t>
  </si>
  <si>
    <t>งานปรับปรุงพื้นที่ให้บริการชั้น 1 เคาน์เตอร์ลูกค้าสัมพันธ์</t>
  </si>
  <si>
    <t>บจก.เอสี่แปด ดีไซน์ กรุ๊ป</t>
  </si>
  <si>
    <t>เคาน์เตอร์รับชำระเงิน และเคาน์เตอร์รับคำร้อง/ติดตั้ง</t>
  </si>
  <si>
    <t>บจก.ฟินิชชิ่งวู๊ด (สำนักงานใหญ่)</t>
  </si>
  <si>
    <t>PO 3300056813</t>
  </si>
  <si>
    <t>ประปาใหม่ของ สสท. เลขที่ สสท.(บ) 14/2565</t>
  </si>
  <si>
    <t>บจก.ไซน์บิ้วท์</t>
  </si>
  <si>
    <t>งานจ้างทำตรายาง ของ สสท. จำนวน 42 อัน</t>
  </si>
  <si>
    <t>หจก.พัฒนากิจซัพพลายส์ (2018)</t>
  </si>
  <si>
    <t>เลขที่ สสท. 7/2566</t>
  </si>
  <si>
    <t>หจก.เบญจวรรณพาณิชย์</t>
  </si>
  <si>
    <t>ร้านชัยกิจเทรดดิ้ง (ไม่เข้าร่วมระบบภาษีมูลค่าเพิ่ม)</t>
  </si>
  <si>
    <t>9,020.00 (ไม่เข้าร่วมระบบภาษีมูลค่าเพิ่ม)</t>
  </si>
  <si>
    <t>ลงวันที่ 14 พฤศจิกายน 2565</t>
  </si>
  <si>
    <t>งานจ้างปรับปรุงหลังคาเมทัลชีท (สถานที่จอดรถจักรยานยนต์</t>
  </si>
  <si>
    <t>หจก.ไทยวิริยะ เอ็นจิเนียริ่ง (ไม่เข้าร่วมระบบภาษีมูลค่าเพิ่ม)</t>
  </si>
  <si>
    <t>387,100.00 (ไม่เข้าร่วมระบบภาษีมูลค่าเพิ่ม)</t>
  </si>
  <si>
    <t>- ทางเดินเชื่อมโรงอาหาร) สำนักงานประปาสาขาทุ่งมหาเมฆ</t>
  </si>
  <si>
    <t>เลขที่ สสท.(บ) 8/2565</t>
  </si>
  <si>
    <t>หจก.ซี.ซัพพลายส์ แอนด์ คอนสตรัคชั่น</t>
  </si>
  <si>
    <t>PO 3300057162</t>
  </si>
  <si>
    <t>ลงวันที่ 24 พฤศจิกายน 2565</t>
  </si>
  <si>
    <t>บจก. วัน คอนสตรัคชั่น แอนด์ เซอร์วิส (1993)</t>
  </si>
  <si>
    <t>บจก.ภัทรสิน คอนสตรัคชั่น แอนด์ เซอร์วิส (2547)</t>
  </si>
  <si>
    <t>PO 3300057252</t>
  </si>
  <si>
    <t>สัญญาเลขที่ ป.05-09(66)</t>
  </si>
  <si>
    <t>ลงวันที่ 30 พฤศจิกายน 2565</t>
  </si>
  <si>
    <t>งบลงทุน - งานปรับปรุงท่อเพื่อลดน้ำสูญเสีย)</t>
  </si>
  <si>
    <t xml:space="preserve">งบลงทุน - งานซื้อ/จ้าง (สาขาดำเนินการเอง) </t>
  </si>
  <si>
    <t xml:space="preserve">สรุปผลการจัดซื้อจัดจ้างกับผู้ประกอบการ SMEs สะสม พ.ย.65 </t>
  </si>
  <si>
    <t>งานปรับปรุงพื้นที่ให้บริการชั้น 1 เคาน์เตอร์ลูกค้าสัมพันธ์ฯ</t>
  </si>
  <si>
    <t>งานจ้างปรับปรุงหลังคาเมทัลชีทฯ</t>
  </si>
  <si>
    <t>งานจ้างทำตรายาง ของ สสท. จำนวน 42 อัน ฯ</t>
  </si>
  <si>
    <t>งบลงทุน - งานขยายเขต - ติดตั้งประปาใหม่</t>
  </si>
  <si>
    <t>รวมทั้งสิ้น 5 รายการ</t>
  </si>
  <si>
    <t>PO 3300057041</t>
  </si>
  <si>
    <t>พย.65</t>
  </si>
  <si>
    <t>สรุปผลการดำเนินการจัดซื้อจัดจ้างในรอบเดือน ธันวาคม 2565 (วิธีเฉพาะเจาะจง)</t>
  </si>
  <si>
    <t>วันที่ 1-31 ธันวาคม 2565</t>
  </si>
  <si>
    <t>สรุปผลการดำเนินการจัดซื้อจัดจ้างในรอบเดือน ธันวาคม 2565 (วิธี e-bidding)</t>
  </si>
  <si>
    <t>PO 3300057389</t>
  </si>
  <si>
    <t>สัญญาเลขที่ ป.05-01(66)</t>
  </si>
  <si>
    <t>ลงวันที่ 9 ธันวาคม 2565</t>
  </si>
  <si>
    <t>PO 3300057589</t>
  </si>
  <si>
    <t>สัญญาเลขที่ ป.05-05(66)</t>
  </si>
  <si>
    <t>ลงวันที่ 22 ธันวาคม 2565</t>
  </si>
  <si>
    <t>บจก.ดี ลัคกี้ อินเตอร์พริ้นติ้ง แอนด์ เซอร์วิส</t>
  </si>
  <si>
    <t>PO 3300057593</t>
  </si>
  <si>
    <t>สัญญาเลขที่ ป.05-06(66)</t>
  </si>
  <si>
    <t>บจก.สุทธิพรการโยธา</t>
  </si>
  <si>
    <t>PO 3300057293</t>
  </si>
  <si>
    <t>สัญญาเลขที่ ป.05-10(66)</t>
  </si>
  <si>
    <t>ลงวันที่ 2 ธันวาคม 2565</t>
  </si>
  <si>
    <t>บจก.โอสิริแอนด์ซันส์</t>
  </si>
  <si>
    <t>PO 3300057409</t>
  </si>
  <si>
    <t>สัญญาเลขที่ ป.05-14(66)</t>
  </si>
  <si>
    <t>ลงวันที่ 13 ธันวาคม 2565</t>
  </si>
  <si>
    <t xml:space="preserve">งานจ้างซ่อมบำรุงรถบรรทุก จำนวน 2 คัน </t>
  </si>
  <si>
    <t>บจก.วิจิตรออโต้ไทร์</t>
  </si>
  <si>
    <t>ของ สซท.กรร.สสท. เลขที่ สสท.(ซ) 1/2566</t>
  </si>
  <si>
    <t>บจก.คาร์เซอร์เคิล แอนด์ เซอร์วิส</t>
  </si>
  <si>
    <t>PO 3300057440</t>
  </si>
  <si>
    <t>บจก.เอ็มพี ซาบิสุ (สำนักงานใหญ่)</t>
  </si>
  <si>
    <t>ลงวันที่ 14 ธันวาคม 2565</t>
  </si>
  <si>
    <t>บจก.บิลดิ้ง แคร์</t>
  </si>
  <si>
    <t>PO 3300057481</t>
  </si>
  <si>
    <t>สัญญาเลขที่ ป.05-15(66)</t>
  </si>
  <si>
    <t>ลงวันที่ 16 ธันวาคม 2565</t>
  </si>
  <si>
    <t>งานซ่อมแซมพร้อมเปลี่ยน อุปกรณ์อะไหล่ลิฟต์โดยสาร สสท.</t>
  </si>
  <si>
    <t>จำนวน 1 งาน เลขที่ สสท. 8/2566</t>
  </si>
  <si>
    <t>PO 3300057544</t>
  </si>
  <si>
    <t>ลงวันที่ 20 ธันวาคม 2565</t>
  </si>
  <si>
    <t xml:space="preserve">สรุปผลการจัดซื้อจัดจ้างกับผู้ประกอบการ SMEs สะสม ธ.ค.65 </t>
  </si>
  <si>
    <t>ธค.65</t>
  </si>
  <si>
    <t>สรุปผลการดำเนินการจัดซื้อจัดจ้างในรอบเดือน มกราคม 2566 (วิธีเฉพาะเจาะจง)</t>
  </si>
  <si>
    <t>วันที่ 1-31 มกราคม 2566</t>
  </si>
  <si>
    <t>สรุปผลการดำเนินการจัดซื้อจัดจ้างในรอบเดือน มกราคม 2566 (วิธี e-bidding)</t>
  </si>
  <si>
    <t>รวมทั้งสิ้น 2 รายการ</t>
  </si>
  <si>
    <t>งานจ้างซ่อมท่อประปาแตกรั่ว พร้อมงานที่เกี่ยวข้อง</t>
  </si>
  <si>
    <t>PO 3300058084</t>
  </si>
  <si>
    <t>สัญญาเลขที่ สสท.(ซท) 2/2566</t>
  </si>
  <si>
    <t>ลงวันที่ 26 มกราคม 2566</t>
  </si>
  <si>
    <t>PO 3300058124</t>
  </si>
  <si>
    <t>สัญญาเลขที่ ป.05-08(66)</t>
  </si>
  <si>
    <t>ลงวันที่ 30 มกราคม 2566</t>
  </si>
  <si>
    <t>PO 3300057741</t>
  </si>
  <si>
    <t>สัญญาเลขที่ ป.05-16(66)</t>
  </si>
  <si>
    <t>ลงวันที่ 5 มกราคม 2566</t>
  </si>
  <si>
    <t>งานจ้างปรับปรุงพื้นที่ให้บริการน้ำอุปโภคบริโภค</t>
  </si>
  <si>
    <t>สำหรับประชาชน - เนื่องจากภัยแล้ง</t>
  </si>
  <si>
    <t>PO 3300057831</t>
  </si>
  <si>
    <t>ลงวันที่ 11 มกราคม 2566</t>
  </si>
  <si>
    <t>สัญญาเลขที่ สสท.(บ) 7/2565</t>
  </si>
  <si>
    <t>งานจ้างปรับปรุงห้องน้ำชาย - หญิง สำหรับพิการ</t>
  </si>
  <si>
    <t>บริเวณชั้น 1 สำนักงานประปาสาขาทุ่งมหาเมฆ</t>
  </si>
  <si>
    <t>PO 3300057833</t>
  </si>
  <si>
    <t>สัญญาเลขที่ สสท.(บ) 9/2565</t>
  </si>
  <si>
    <t xml:space="preserve">งานจ้างบำรุงรักษาเครื่องปรับอากาศ ระยะเวลา 8 เดือน </t>
  </si>
  <si>
    <t>บจก.ราชาแอร์ และ เทคโนโลยี</t>
  </si>
  <si>
    <t>จำนวน 37 เครื่อง ของ สสท. เลขที่ สสท.9/2566</t>
  </si>
  <si>
    <t>PO 3300058119</t>
  </si>
  <si>
    <t>บจก.โยชัว แอร์เทค</t>
  </si>
  <si>
    <t>บจก.จามจุรีไฟฟ้า ก่อสร้าง</t>
  </si>
  <si>
    <t xml:space="preserve">งบลงทุน - งบลงทุน - งานซื้อ/จ้าง (สาขาดำเนินการเอง) </t>
  </si>
  <si>
    <t>งานจ้างปรับปรุงพื้นที่ให้บริการน้ำอุปโภคบริโภคฯ</t>
  </si>
  <si>
    <t>งานจ้างปรับปรุงห้องน้ำชาย - หญิง สำหรับพิการฯ</t>
  </si>
  <si>
    <t>รวมทั้งสิ้น 4 รายการ</t>
  </si>
  <si>
    <t>งบทำการ - ค่าซ่อมแซมและบำรุงรักษาเครื่องปรับอากาศ</t>
  </si>
  <si>
    <t>ค่าซ่อมแซมและบำรุงรักษาสิ่เครื่องปรับอากาศ</t>
  </si>
  <si>
    <t>มค.66</t>
  </si>
  <si>
    <t>รวมทั้งสิ้น 37 รายการ</t>
  </si>
  <si>
    <t>งานซื้ออุปกรณ์ด้านจราจร และอุปกรณ์สำหรับผู้พิการ</t>
  </si>
  <si>
    <t>บจก.เอ็นซี อินโนเวชั่น</t>
  </si>
  <si>
    <t>บจก.พี.แอล.ซัพพลาย</t>
  </si>
  <si>
    <t>PO 3300058250</t>
  </si>
  <si>
    <t>เลขที่ สสท. 12/2566</t>
  </si>
  <si>
    <t>บจก.ทีซี แอดวานซ์</t>
  </si>
  <si>
    <t>ลงวันที่ 8 กุมภาพันธ์ 2566</t>
  </si>
  <si>
    <t>PO 3300058480</t>
  </si>
  <si>
    <t>สัญญาเลขที่ ป.05-22(66)</t>
  </si>
  <si>
    <t>ลงวันที่ 21 กุมภาพันธ์ 2566</t>
  </si>
  <si>
    <t xml:space="preserve">งานซื้อหลอดไฟสำหรับใช้ในสำนักงาน ของ สสท. </t>
  </si>
  <si>
    <t>จำนวน 260 หลอด เลขที่ สสท. 11/2566</t>
  </si>
  <si>
    <t>บจก.สหร่วมมิตรการไฟฟ้า (2000)</t>
  </si>
  <si>
    <t>PO 3300058535</t>
  </si>
  <si>
    <t>ลงวันที่ 24 กุมภาพันธ์ 2566</t>
  </si>
  <si>
    <t>บจก.ทูไพ สำนักงานใหญ่</t>
  </si>
  <si>
    <t>งานจ้างก่อสร้างวางท่อประปาและงานที่เกี่ยวข้อง</t>
  </si>
  <si>
    <t>(กรณีเร่งด่วน) พื้นที่เขตสาทร และเขตยานนาวา</t>
  </si>
  <si>
    <t>PO 3300058187</t>
  </si>
  <si>
    <t>สัญญาเลขที่ สสท.(ก) 2/2566</t>
  </si>
  <si>
    <t>ลงวันที่ 2 กุมภาพันธ์ 2566</t>
  </si>
  <si>
    <t>PO 3300058190</t>
  </si>
  <si>
    <t>สัญญาเลขที่ ป.05-12(66)</t>
  </si>
  <si>
    <t>PO 3300058228</t>
  </si>
  <si>
    <t>สัญญาเลขที่ ป.05-07(66)</t>
  </si>
  <si>
    <t>ลงวันที่ 7 กุมภาพันธ์ 2566</t>
  </si>
  <si>
    <t>PO 3300058236</t>
  </si>
  <si>
    <t>สัญญาเลขที่ ป.05-13(66)</t>
  </si>
  <si>
    <t>PO 3300058296</t>
  </si>
  <si>
    <t>สัญญาเลขที่ ป.05-11(66)</t>
  </si>
  <si>
    <t>ลงวันที่ 9 กุมภาพันธ์ 2566</t>
  </si>
  <si>
    <t xml:space="preserve">งบลงทุน - งานเปลี่ยนท่อ (ปรับปรุงกำลังน้ำ) </t>
  </si>
  <si>
    <t>สรุปผลการดำเนินการจัดซื้อจัดจ้างในรอบเดือน กุมภาพันธ์ 2566 (วิธีเฉพาะเจาะจง)</t>
  </si>
  <si>
    <t>วันที่ 1-28 กุมภาพันธ์ 2566</t>
  </si>
  <si>
    <t>สรุปผลการดำเนินการจัดซื้อจัดจ้างในรอบเดือน กุมภาพันธ์ 2566 (วิธี e-bidding)</t>
  </si>
  <si>
    <t>ค่าวัสดุอื่นๆ - (งานซื้ออุปกรณ์ด้านจราจร และอุปกรณ์สำหรับผู้พิการฯ)</t>
  </si>
  <si>
    <t>งบทำการ - ค่าวัสดุอื่นๆ</t>
  </si>
  <si>
    <t>วัสดุคอมพิวเตอร์ และวัสดุไฟฟ้า วิทยุ - (งานซื้อหลอดไฟสำหรับใช้ในสำนักงาน ของ สสท.)</t>
  </si>
  <si>
    <t>งบทำการ - ค่าวัสดุคอมพิวเตอร์ และวัสดุไฟฟ้า วิทยุ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</si>
</sst>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#,##0.00_);[Red]\(#,##0.00\)"/>
  </numFmts>
  <fonts count="2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0"/>
      <name val="Arial"/>
      <family val="2"/>
      <charset val="222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26"/>
      <color theme="1"/>
      <name val="Wingdings"/>
      <charset val="2"/>
    </font>
    <font>
      <sz val="26"/>
      <color theme="1"/>
      <name val="TH SarabunPSK"/>
      <family val="2"/>
    </font>
    <font>
      <sz val="16"/>
      <color rgb="FF000000"/>
      <name val="TH SarabunPSK"/>
      <family val="2"/>
    </font>
    <font>
      <b/>
      <u/>
      <sz val="16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26"/>
      <color theme="1"/>
      <name val="Wingdings"/>
      <charset val="2"/>
    </font>
    <font>
      <b/>
      <sz val="26"/>
      <name val="Wingdings"/>
      <charset val="2"/>
    </font>
    <font>
      <sz val="16"/>
      <name val="TH SarabunPSK"/>
      <family val="2"/>
    </font>
    <font>
      <b/>
      <sz val="16"/>
      <name val="TH SarabunPSK"/>
      <family val="2"/>
    </font>
    <font>
      <sz val="14"/>
      <color theme="1"/>
      <name val="Tahoma"/>
      <family val="2"/>
      <charset val="222"/>
      <scheme val="minor"/>
    </font>
    <font>
      <sz val="14"/>
      <color rgb="FF00B0F0"/>
      <name val="Tahoma"/>
      <family val="2"/>
      <charset val="222"/>
      <scheme val="minor"/>
    </font>
    <font>
      <sz val="14"/>
      <color rgb="FFFF0000"/>
      <name val="Tahoma"/>
      <family val="2"/>
      <charset val="22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0" fontId="4" fillId="0" borderId="0"/>
  </cellStyleXfs>
  <cellXfs count="394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Fill="1" applyAlignment="1">
      <alignment horizontal="center"/>
    </xf>
    <xf numFmtId="4" fontId="2" fillId="0" borderId="1" xfId="3" applyNumberFormat="1" applyFont="1" applyBorder="1" applyAlignment="1">
      <alignment horizontal="center" vertical="center" wrapText="1"/>
    </xf>
    <xf numFmtId="4" fontId="2" fillId="0" borderId="1" xfId="3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4" fontId="2" fillId="0" borderId="4" xfId="3" applyNumberFormat="1" applyFont="1" applyBorder="1" applyAlignment="1">
      <alignment horizontal="center" vertical="center" wrapText="1"/>
    </xf>
    <xf numFmtId="187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5" fillId="2" borderId="1" xfId="4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/>
    <xf numFmtId="4" fontId="3" fillId="0" borderId="8" xfId="3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4" fontId="3" fillId="0" borderId="11" xfId="3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4" fontId="11" fillId="0" borderId="15" xfId="0" applyNumberFormat="1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Border="1"/>
    <xf numFmtId="4" fontId="3" fillId="0" borderId="0" xfId="3" applyNumberFormat="1" applyFont="1" applyBorder="1"/>
    <xf numFmtId="187" fontId="3" fillId="0" borderId="0" xfId="0" applyNumberFormat="1" applyFont="1" applyBorder="1"/>
    <xf numFmtId="4" fontId="3" fillId="0" borderId="0" xfId="0" applyNumberFormat="1" applyFont="1" applyBorder="1"/>
    <xf numFmtId="0" fontId="3" fillId="0" borderId="0" xfId="0" applyFont="1" applyFill="1" applyBorder="1"/>
    <xf numFmtId="0" fontId="3" fillId="0" borderId="17" xfId="0" applyFont="1" applyFill="1" applyBorder="1"/>
    <xf numFmtId="0" fontId="3" fillId="2" borderId="6" xfId="0" applyFont="1" applyFill="1" applyBorder="1"/>
    <xf numFmtId="0" fontId="3" fillId="2" borderId="9" xfId="0" applyFont="1" applyFill="1" applyBorder="1"/>
    <xf numFmtId="0" fontId="9" fillId="2" borderId="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13" fillId="2" borderId="1" xfId="0" applyFont="1" applyFill="1" applyBorder="1" applyAlignment="1"/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4" fontId="3" fillId="0" borderId="0" xfId="3" applyNumberFormat="1" applyFont="1"/>
    <xf numFmtId="187" fontId="3" fillId="0" borderId="0" xfId="0" applyNumberFormat="1" applyFont="1"/>
    <xf numFmtId="4" fontId="3" fillId="0" borderId="0" xfId="0" applyNumberFormat="1" applyFont="1"/>
    <xf numFmtId="0" fontId="2" fillId="0" borderId="4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4" fontId="3" fillId="0" borderId="11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/>
    </xf>
    <xf numFmtId="4" fontId="2" fillId="0" borderId="18" xfId="3" applyNumberFormat="1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4" fontId="3" fillId="0" borderId="0" xfId="3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4" fontId="3" fillId="0" borderId="17" xfId="3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/>
    </xf>
    <xf numFmtId="0" fontId="3" fillId="2" borderId="1" xfId="0" applyFont="1" applyFill="1" applyBorder="1" applyAlignment="1"/>
    <xf numFmtId="0" fontId="6" fillId="0" borderId="0" xfId="0" applyFont="1"/>
    <xf numFmtId="0" fontId="7" fillId="0" borderId="0" xfId="0" applyFont="1" applyBorder="1" applyAlignment="1">
      <alignment horizontal="center"/>
    </xf>
    <xf numFmtId="43" fontId="7" fillId="0" borderId="1" xfId="1" applyFont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/>
    </xf>
    <xf numFmtId="43" fontId="7" fillId="4" borderId="1" xfId="1" applyFont="1" applyFill="1" applyBorder="1" applyAlignment="1">
      <alignment horizontal="center" vertical="center" wrapText="1"/>
    </xf>
    <xf numFmtId="43" fontId="7" fillId="4" borderId="3" xfId="1" applyFont="1" applyFill="1" applyBorder="1" applyAlignment="1">
      <alignment horizontal="center" vertical="center" wrapText="1"/>
    </xf>
    <xf numFmtId="43" fontId="7" fillId="4" borderId="2" xfId="1" applyFont="1" applyFill="1" applyBorder="1" applyAlignment="1">
      <alignment horizontal="center" vertical="center" wrapText="1"/>
    </xf>
    <xf numFmtId="43" fontId="7" fillId="4" borderId="11" xfId="1" applyFont="1" applyFill="1" applyBorder="1" applyAlignment="1">
      <alignment horizontal="center" vertical="center" wrapText="1"/>
    </xf>
    <xf numFmtId="43" fontId="7" fillId="4" borderId="12" xfId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43" fontId="6" fillId="0" borderId="1" xfId="1" applyFont="1" applyBorder="1"/>
    <xf numFmtId="43" fontId="6" fillId="0" borderId="3" xfId="1" applyFont="1" applyBorder="1"/>
    <xf numFmtId="43" fontId="6" fillId="0" borderId="2" xfId="1" applyFont="1" applyBorder="1"/>
    <xf numFmtId="0" fontId="6" fillId="0" borderId="1" xfId="0" applyFont="1" applyBorder="1"/>
    <xf numFmtId="43" fontId="6" fillId="0" borderId="3" xfId="1" applyFont="1" applyBorder="1" applyAlignment="1">
      <alignment horizontal="center"/>
    </xf>
    <xf numFmtId="43" fontId="6" fillId="0" borderId="1" xfId="1" applyFont="1" applyBorder="1" applyAlignment="1">
      <alignment horizontal="center"/>
    </xf>
    <xf numFmtId="10" fontId="6" fillId="0" borderId="1" xfId="2" applyNumberFormat="1" applyFont="1" applyBorder="1" applyAlignment="1">
      <alignment horizontal="center"/>
    </xf>
    <xf numFmtId="0" fontId="14" fillId="0" borderId="1" xfId="0" applyFont="1" applyBorder="1" applyAlignment="1">
      <alignment vertical="top" wrapText="1"/>
    </xf>
    <xf numFmtId="43" fontId="7" fillId="0" borderId="1" xfId="1" applyFont="1" applyBorder="1"/>
    <xf numFmtId="43" fontId="7" fillId="0" borderId="1" xfId="1" applyFont="1" applyFill="1" applyBorder="1"/>
    <xf numFmtId="43" fontId="6" fillId="0" borderId="3" xfId="1" applyFont="1" applyFill="1" applyBorder="1"/>
    <xf numFmtId="43" fontId="6" fillId="0" borderId="3" xfId="1" applyFont="1" applyFill="1" applyBorder="1" applyAlignment="1">
      <alignment horizontal="center"/>
    </xf>
    <xf numFmtId="43" fontId="6" fillId="0" borderId="1" xfId="1" applyFont="1" applyFill="1" applyBorder="1" applyAlignment="1">
      <alignment horizontal="center"/>
    </xf>
    <xf numFmtId="43" fontId="6" fillId="0" borderId="1" xfId="1" applyFont="1" applyFill="1" applyBorder="1"/>
    <xf numFmtId="43" fontId="6" fillId="0" borderId="2" xfId="1" applyFont="1" applyFill="1" applyBorder="1"/>
    <xf numFmtId="0" fontId="6" fillId="4" borderId="1" xfId="0" applyFont="1" applyFill="1" applyBorder="1" applyAlignment="1">
      <alignment horizontal="center"/>
    </xf>
    <xf numFmtId="0" fontId="7" fillId="4" borderId="1" xfId="0" applyFont="1" applyFill="1" applyBorder="1"/>
    <xf numFmtId="43" fontId="7" fillId="4" borderId="1" xfId="1" applyFont="1" applyFill="1" applyBorder="1"/>
    <xf numFmtId="43" fontId="6" fillId="4" borderId="3" xfId="1" applyFont="1" applyFill="1" applyBorder="1"/>
    <xf numFmtId="43" fontId="6" fillId="4" borderId="3" xfId="1" applyFont="1" applyFill="1" applyBorder="1" applyAlignment="1">
      <alignment horizontal="center"/>
    </xf>
    <xf numFmtId="43" fontId="6" fillId="4" borderId="1" xfId="1" applyFont="1" applyFill="1" applyBorder="1" applyAlignment="1">
      <alignment horizontal="center"/>
    </xf>
    <xf numFmtId="43" fontId="6" fillId="4" borderId="1" xfId="1" applyFont="1" applyFill="1" applyBorder="1"/>
    <xf numFmtId="43" fontId="6" fillId="4" borderId="2" xfId="1" applyFont="1" applyFill="1" applyBorder="1"/>
    <xf numFmtId="10" fontId="6" fillId="4" borderId="1" xfId="2" applyNumberFormat="1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7" fillId="5" borderId="1" xfId="0" applyFont="1" applyFill="1" applyBorder="1"/>
    <xf numFmtId="43" fontId="7" fillId="5" borderId="1" xfId="1" applyFont="1" applyFill="1" applyBorder="1"/>
    <xf numFmtId="43" fontId="6" fillId="5" borderId="1" xfId="1" applyFont="1" applyFill="1" applyBorder="1"/>
    <xf numFmtId="43" fontId="15" fillId="5" borderId="1" xfId="1" applyFont="1" applyFill="1" applyBorder="1" applyAlignment="1">
      <alignment horizontal="left" vertical="top" wrapText="1"/>
    </xf>
    <xf numFmtId="43" fontId="6" fillId="5" borderId="1" xfId="1" applyFont="1" applyFill="1" applyBorder="1" applyAlignment="1">
      <alignment horizontal="center"/>
    </xf>
    <xf numFmtId="43" fontId="6" fillId="5" borderId="2" xfId="1" applyFont="1" applyFill="1" applyBorder="1"/>
    <xf numFmtId="10" fontId="6" fillId="5" borderId="1" xfId="2" applyNumberFormat="1" applyFont="1" applyFill="1" applyBorder="1" applyAlignment="1">
      <alignment horizontal="center"/>
    </xf>
    <xf numFmtId="43" fontId="15" fillId="0" borderId="1" xfId="1" applyFont="1" applyBorder="1" applyAlignment="1">
      <alignment horizontal="left" vertical="top" wrapText="1"/>
    </xf>
    <xf numFmtId="0" fontId="7" fillId="0" borderId="1" xfId="0" applyFont="1" applyBorder="1" applyAlignment="1">
      <alignment horizontal="center"/>
    </xf>
    <xf numFmtId="10" fontId="7" fillId="0" borderId="1" xfId="2" applyNumberFormat="1" applyFont="1" applyBorder="1" applyAlignment="1">
      <alignment horizontal="center"/>
    </xf>
    <xf numFmtId="0" fontId="7" fillId="0" borderId="0" xfId="0" applyFont="1"/>
    <xf numFmtId="43" fontId="7" fillId="0" borderId="0" xfId="1" applyFont="1" applyBorder="1"/>
    <xf numFmtId="10" fontId="7" fillId="0" borderId="0" xfId="2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43" fontId="6" fillId="0" borderId="0" xfId="0" applyNumberFormat="1" applyFont="1"/>
    <xf numFmtId="43" fontId="7" fillId="0" borderId="0" xfId="1" applyFont="1"/>
    <xf numFmtId="43" fontId="6" fillId="0" borderId="0" xfId="1" applyFont="1"/>
    <xf numFmtId="43" fontId="7" fillId="0" borderId="0" xfId="1" applyFont="1" applyBorder="1" applyAlignment="1"/>
    <xf numFmtId="43" fontId="7" fillId="0" borderId="19" xfId="1" applyFont="1" applyBorder="1"/>
    <xf numFmtId="43" fontId="6" fillId="0" borderId="0" xfId="1" applyFont="1" applyBorder="1"/>
    <xf numFmtId="188" fontId="7" fillId="0" borderId="0" xfId="1" applyNumberFormat="1" applyFont="1" applyBorder="1"/>
    <xf numFmtId="10" fontId="7" fillId="0" borderId="0" xfId="2" applyNumberFormat="1" applyFont="1" applyAlignment="1">
      <alignment horizontal="center"/>
    </xf>
    <xf numFmtId="10" fontId="7" fillId="0" borderId="0" xfId="2" applyNumberFormat="1" applyFont="1" applyAlignment="1">
      <alignment horizontal="right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4" fontId="2" fillId="0" borderId="4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8" xfId="3" applyNumberFormat="1" applyFont="1" applyBorder="1" applyAlignment="1">
      <alignment horizontal="center" vertical="center" wrapText="1"/>
    </xf>
    <xf numFmtId="4" fontId="3" fillId="0" borderId="11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2" fontId="6" fillId="0" borderId="0" xfId="0" applyNumberFormat="1" applyFont="1"/>
    <xf numFmtId="0" fontId="7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43" fontId="7" fillId="0" borderId="1" xfId="1" applyFont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87" fontId="2" fillId="0" borderId="1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" fontId="2" fillId="0" borderId="4" xfId="3" applyNumberFormat="1" applyFont="1" applyBorder="1" applyAlignment="1">
      <alignment horizontal="center" vertical="center" wrapText="1"/>
    </xf>
    <xf numFmtId="4" fontId="2" fillId="0" borderId="8" xfId="3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" fontId="3" fillId="0" borderId="8" xfId="3" applyNumberFormat="1" applyFont="1" applyBorder="1" applyAlignment="1">
      <alignment horizontal="center" vertical="center" wrapText="1"/>
    </xf>
    <xf numFmtId="0" fontId="5" fillId="2" borderId="1" xfId="4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4" fontId="5" fillId="0" borderId="1" xfId="4" applyNumberFormat="1" applyFont="1" applyBorder="1" applyAlignment="1">
      <alignment horizontal="center" vertical="center"/>
    </xf>
    <xf numFmtId="43" fontId="5" fillId="0" borderId="1" xfId="1" applyFont="1" applyBorder="1" applyAlignment="1">
      <alignment horizontal="center" vertical="center" wrapText="1"/>
    </xf>
    <xf numFmtId="0" fontId="5" fillId="6" borderId="1" xfId="4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0" fontId="22" fillId="0" borderId="0" xfId="0" applyFont="1"/>
    <xf numFmtId="4" fontId="22" fillId="0" borderId="0" xfId="0" applyNumberFormat="1" applyFont="1"/>
    <xf numFmtId="43" fontId="22" fillId="0" borderId="0" xfId="1" applyFont="1"/>
    <xf numFmtId="4" fontId="23" fillId="0" borderId="0" xfId="0" applyNumberFormat="1" applyFont="1" applyBorder="1"/>
    <xf numFmtId="4" fontId="24" fillId="7" borderId="0" xfId="0" applyNumberFormat="1" applyFont="1" applyFill="1" applyBorder="1"/>
    <xf numFmtId="0" fontId="22" fillId="0" borderId="0" xfId="0" applyFont="1" applyAlignment="1">
      <alignment horizontal="center"/>
    </xf>
    <xf numFmtId="0" fontId="13" fillId="0" borderId="1" xfId="0" applyFont="1" applyFill="1" applyBorder="1" applyAlignment="1"/>
    <xf numFmtId="17" fontId="22" fillId="0" borderId="0" xfId="0" applyNumberFormat="1" applyFont="1"/>
    <xf numFmtId="43" fontId="7" fillId="0" borderId="8" xfId="1" applyFont="1" applyBorder="1"/>
    <xf numFmtId="0" fontId="2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quotePrefix="1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10" xfId="0" applyFont="1" applyBorder="1"/>
    <xf numFmtId="0" fontId="6" fillId="7" borderId="0" xfId="0" applyFont="1" applyFill="1"/>
    <xf numFmtId="0" fontId="2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4" fontId="3" fillId="0" borderId="8" xfId="3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4" fontId="2" fillId="0" borderId="4" xfId="3" applyNumberFormat="1" applyFont="1" applyBorder="1" applyAlignment="1">
      <alignment horizontal="center" vertical="center" wrapText="1"/>
    </xf>
    <xf numFmtId="4" fontId="2" fillId="0" borderId="8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43" fontId="7" fillId="0" borderId="1" xfId="1" applyFont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" fontId="2" fillId="0" borderId="4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8" xfId="3" applyNumberFormat="1" applyFont="1" applyBorder="1" applyAlignment="1">
      <alignment horizontal="center" vertical="center" wrapText="1"/>
    </xf>
    <xf numFmtId="4" fontId="3" fillId="0" borderId="11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187" fontId="2" fillId="0" borderId="1" xfId="0" applyNumberFormat="1" applyFont="1" applyBorder="1" applyAlignment="1">
      <alignment horizontal="center" vertical="center"/>
    </xf>
    <xf numFmtId="0" fontId="5" fillId="2" borderId="1" xfId="4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center"/>
    </xf>
    <xf numFmtId="43" fontId="22" fillId="0" borderId="0" xfId="0" applyNumberFormat="1" applyFont="1"/>
    <xf numFmtId="0" fontId="3" fillId="2" borderId="4" xfId="0" applyFont="1" applyFill="1" applyBorder="1"/>
    <xf numFmtId="0" fontId="9" fillId="2" borderId="11" xfId="0" applyFont="1" applyFill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4" fontId="3" fillId="0" borderId="8" xfId="3" applyNumberFormat="1" applyFont="1" applyBorder="1" applyAlignment="1">
      <alignment horizontal="center" vertical="center"/>
    </xf>
    <xf numFmtId="0" fontId="6" fillId="10" borderId="0" xfId="0" applyFont="1" applyFill="1"/>
    <xf numFmtId="0" fontId="2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8" xfId="3" applyNumberFormat="1" applyFont="1" applyBorder="1" applyAlignment="1">
      <alignment horizontal="center" vertical="center" wrapText="1"/>
    </xf>
    <xf numFmtId="4" fontId="3" fillId="0" borderId="11" xfId="3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" fontId="2" fillId="0" borderId="4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43" fontId="7" fillId="0" borderId="1" xfId="1" applyFont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4" fontId="2" fillId="0" borderId="4" xfId="3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8" xfId="3" applyNumberFormat="1" applyFont="1" applyBorder="1" applyAlignment="1">
      <alignment horizontal="center" vertical="center" wrapText="1"/>
    </xf>
    <xf numFmtId="4" fontId="3" fillId="0" borderId="11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187" fontId="2" fillId="0" borderId="1" xfId="0" applyNumberFormat="1" applyFont="1" applyBorder="1" applyAlignment="1">
      <alignment horizontal="center" vertical="center"/>
    </xf>
    <xf numFmtId="0" fontId="5" fillId="2" borderId="1" xfId="4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" fontId="2" fillId="0" borderId="4" xfId="3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8" xfId="3" applyNumberFormat="1" applyFont="1" applyBorder="1" applyAlignment="1">
      <alignment horizontal="center" vertical="center" wrapText="1"/>
    </xf>
    <xf numFmtId="4" fontId="3" fillId="0" borderId="11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43" fontId="7" fillId="0" borderId="1" xfId="1" applyFont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" fontId="2" fillId="0" borderId="8" xfId="3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" fontId="2" fillId="0" borderId="4" xfId="3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8" xfId="3" applyNumberFormat="1" applyFont="1" applyBorder="1" applyAlignment="1">
      <alignment horizontal="center" vertical="center" wrapText="1"/>
    </xf>
    <xf numFmtId="4" fontId="3" fillId="0" borderId="11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187" fontId="2" fillId="0" borderId="1" xfId="0" applyNumberFormat="1" applyFont="1" applyBorder="1" applyAlignment="1">
      <alignment horizontal="center" vertical="center"/>
    </xf>
    <xf numFmtId="0" fontId="5" fillId="2" borderId="1" xfId="4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3" fontId="7" fillId="0" borderId="4" xfId="1" applyFont="1" applyBorder="1" applyAlignment="1">
      <alignment horizontal="center" vertical="center" wrapText="1"/>
    </xf>
    <xf numFmtId="43" fontId="7" fillId="0" borderId="1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3" fontId="7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3" fontId="7" fillId="0" borderId="2" xfId="1" applyFont="1" applyBorder="1" applyAlignment="1">
      <alignment horizontal="center" vertical="center" wrapText="1"/>
    </xf>
    <xf numFmtId="43" fontId="7" fillId="0" borderId="13" xfId="1" applyFont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17" fontId="7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 wrapText="1"/>
    </xf>
    <xf numFmtId="0" fontId="3" fillId="0" borderId="9" xfId="1" applyNumberFormat="1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" fontId="2" fillId="0" borderId="8" xfId="3" applyNumberFormat="1" applyFont="1" applyBorder="1" applyAlignment="1">
      <alignment horizontal="center" vertical="center" wrapText="1"/>
    </xf>
    <xf numFmtId="4" fontId="2" fillId="0" borderId="11" xfId="3" applyNumberFormat="1" applyFont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20" fillId="2" borderId="4" xfId="4" applyFont="1" applyFill="1" applyBorder="1" applyAlignment="1">
      <alignment horizontal="center" vertical="center" wrapText="1"/>
    </xf>
    <xf numFmtId="0" fontId="20" fillId="2" borderId="8" xfId="4" applyFont="1" applyFill="1" applyBorder="1" applyAlignment="1">
      <alignment horizontal="center" vertical="center" wrapText="1"/>
    </xf>
    <xf numFmtId="0" fontId="20" fillId="2" borderId="11" xfId="4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5" fillId="2" borderId="4" xfId="4" applyFont="1" applyFill="1" applyBorder="1" applyAlignment="1">
      <alignment horizontal="center" vertical="center" wrapText="1"/>
    </xf>
    <xf numFmtId="0" fontId="5" fillId="2" borderId="8" xfId="4" applyFont="1" applyFill="1" applyBorder="1" applyAlignment="1">
      <alignment horizontal="center" vertical="center" wrapText="1"/>
    </xf>
    <xf numFmtId="0" fontId="5" fillId="2" borderId="11" xfId="4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4" xfId="0" applyFont="1" applyFill="1" applyBorder="1" applyAlignment="1">
      <alignment horizontal="center" vertical="center"/>
    </xf>
    <xf numFmtId="4" fontId="3" fillId="0" borderId="4" xfId="1" applyNumberFormat="1" applyFont="1" applyBorder="1" applyAlignment="1">
      <alignment horizontal="center" vertical="center" wrapText="1"/>
    </xf>
    <xf numFmtId="0" fontId="3" fillId="0" borderId="8" xfId="1" applyNumberFormat="1" applyFont="1" applyBorder="1" applyAlignment="1">
      <alignment horizontal="center" vertical="center" wrapText="1"/>
    </xf>
    <xf numFmtId="0" fontId="3" fillId="0" borderId="11" xfId="1" applyNumberFormat="1" applyFont="1" applyBorder="1" applyAlignment="1">
      <alignment horizontal="center" vertical="center" wrapText="1"/>
    </xf>
    <xf numFmtId="0" fontId="19" fillId="2" borderId="4" xfId="4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" fontId="2" fillId="0" borderId="4" xfId="3" applyNumberFormat="1" applyFont="1" applyBorder="1" applyAlignment="1">
      <alignment horizontal="center" vertical="center" wrapText="1"/>
    </xf>
    <xf numFmtId="187" fontId="2" fillId="0" borderId="4" xfId="0" applyNumberFormat="1" applyFont="1" applyBorder="1" applyAlignment="1">
      <alignment horizontal="center" vertical="center" wrapText="1"/>
    </xf>
    <xf numFmtId="187" fontId="2" fillId="0" borderId="8" xfId="0" applyNumberFormat="1" applyFont="1" applyBorder="1" applyAlignment="1">
      <alignment horizontal="center" vertical="center" wrapText="1"/>
    </xf>
    <xf numFmtId="187" fontId="2" fillId="0" borderId="11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center" vertical="center" wrapText="1"/>
    </xf>
    <xf numFmtId="4" fontId="2" fillId="0" borderId="10" xfId="0" applyNumberFormat="1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5" xfId="1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187" fontId="2" fillId="0" borderId="4" xfId="0" applyNumberFormat="1" applyFont="1" applyBorder="1" applyAlignment="1">
      <alignment horizontal="center" vertical="center"/>
    </xf>
    <xf numFmtId="187" fontId="2" fillId="0" borderId="8" xfId="0" applyNumberFormat="1" applyFont="1" applyBorder="1" applyAlignment="1">
      <alignment horizontal="center" vertical="center"/>
    </xf>
    <xf numFmtId="187" fontId="2" fillId="0" borderId="11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8" xfId="3" applyNumberFormat="1" applyFont="1" applyBorder="1" applyAlignment="1">
      <alignment horizontal="center" vertical="center" wrapText="1"/>
    </xf>
    <xf numFmtId="4" fontId="3" fillId="0" borderId="11" xfId="3" applyNumberFormat="1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4" fontId="3" fillId="0" borderId="1" xfId="1" applyNumberFormat="1" applyFont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4" fontId="3" fillId="0" borderId="4" xfId="3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87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2" borderId="1" xfId="4" applyFont="1" applyFill="1" applyBorder="1" applyAlignment="1">
      <alignment horizontal="center" vertical="center" wrapText="1"/>
    </xf>
    <xf numFmtId="0" fontId="5" fillId="2" borderId="2" xfId="4" applyFont="1" applyFill="1" applyBorder="1" applyAlignment="1">
      <alignment horizontal="center" vertical="center" wrapText="1"/>
    </xf>
    <xf numFmtId="0" fontId="5" fillId="2" borderId="3" xfId="4" applyFont="1" applyFill="1" applyBorder="1" applyAlignment="1">
      <alignment horizontal="center" vertical="center" wrapText="1"/>
    </xf>
    <xf numFmtId="0" fontId="5" fillId="2" borderId="12" xfId="4" applyFont="1" applyFill="1" applyBorder="1" applyAlignment="1">
      <alignment horizontal="center" vertical="center" wrapText="1"/>
    </xf>
    <xf numFmtId="0" fontId="5" fillId="2" borderId="5" xfId="4" applyFont="1" applyFill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0" fontId="21" fillId="2" borderId="1" xfId="4" applyFont="1" applyFill="1" applyBorder="1" applyAlignment="1">
      <alignment horizontal="center" vertical="center" wrapText="1"/>
    </xf>
    <xf numFmtId="0" fontId="19" fillId="2" borderId="8" xfId="4" applyFont="1" applyFill="1" applyBorder="1" applyAlignment="1">
      <alignment horizontal="center" vertical="center" wrapText="1"/>
    </xf>
    <xf numFmtId="0" fontId="19" fillId="2" borderId="11" xfId="4" applyFont="1" applyFill="1" applyBorder="1" applyAlignment="1">
      <alignment horizontal="center" vertical="center" wrapText="1"/>
    </xf>
    <xf numFmtId="17" fontId="6" fillId="9" borderId="7" xfId="0" applyNumberFormat="1" applyFont="1" applyFill="1" applyBorder="1" applyAlignment="1">
      <alignment horizontal="center" vertical="center"/>
    </xf>
    <xf numFmtId="17" fontId="6" fillId="9" borderId="10" xfId="0" applyNumberFormat="1" applyFont="1" applyFill="1" applyBorder="1" applyAlignment="1">
      <alignment horizontal="center" vertical="center"/>
    </xf>
    <xf numFmtId="17" fontId="6" fillId="9" borderId="12" xfId="0" applyNumberFormat="1" applyFont="1" applyFill="1" applyBorder="1" applyAlignment="1">
      <alignment horizontal="center" vertical="center"/>
    </xf>
    <xf numFmtId="49" fontId="6" fillId="9" borderId="4" xfId="0" applyNumberFormat="1" applyFont="1" applyFill="1" applyBorder="1" applyAlignment="1">
      <alignment horizontal="center" vertical="center"/>
    </xf>
    <xf numFmtId="49" fontId="6" fillId="9" borderId="8" xfId="0" applyNumberFormat="1" applyFont="1" applyFill="1" applyBorder="1" applyAlignment="1">
      <alignment horizontal="center" vertical="center"/>
    </xf>
    <xf numFmtId="49" fontId="6" fillId="9" borderId="11" xfId="0" applyNumberFormat="1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4" fontId="3" fillId="0" borderId="11" xfId="1" applyNumberFormat="1" applyFont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17" fontId="6" fillId="9" borderId="4" xfId="0" applyNumberFormat="1" applyFont="1" applyFill="1" applyBorder="1" applyAlignment="1">
      <alignment horizontal="center" vertical="center"/>
    </xf>
    <xf numFmtId="17" fontId="6" fillId="9" borderId="8" xfId="0" applyNumberFormat="1" applyFont="1" applyFill="1" applyBorder="1" applyAlignment="1">
      <alignment horizontal="center" vertical="center"/>
    </xf>
    <xf numFmtId="17" fontId="6" fillId="9" borderId="11" xfId="0" applyNumberFormat="1" applyFont="1" applyFill="1" applyBorder="1" applyAlignment="1">
      <alignment horizontal="center" vertical="center"/>
    </xf>
    <xf numFmtId="0" fontId="5" fillId="0" borderId="1" xfId="4" applyFont="1" applyBorder="1" applyAlignment="1">
      <alignment horizontal="center" vertical="center" wrapText="1"/>
    </xf>
    <xf numFmtId="0" fontId="5" fillId="6" borderId="1" xfId="4" applyFont="1" applyFill="1" applyBorder="1" applyAlignment="1">
      <alignment horizontal="center" vertical="center" wrapText="1"/>
    </xf>
    <xf numFmtId="0" fontId="5" fillId="6" borderId="2" xfId="4" applyFont="1" applyFill="1" applyBorder="1" applyAlignment="1">
      <alignment horizontal="center" vertical="center" wrapText="1"/>
    </xf>
    <xf numFmtId="0" fontId="5" fillId="6" borderId="3" xfId="4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5" fillId="0" borderId="0" xfId="5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43" fontId="5" fillId="0" borderId="1" xfId="1" applyFont="1" applyBorder="1" applyAlignment="1">
      <alignment horizontal="center" vertical="center" wrapText="1"/>
    </xf>
    <xf numFmtId="4" fontId="5" fillId="0" borderId="1" xfId="4" applyNumberFormat="1" applyFont="1" applyBorder="1" applyAlignment="1">
      <alignment horizontal="center" vertical="center"/>
    </xf>
    <xf numFmtId="4" fontId="5" fillId="0" borderId="1" xfId="4" applyNumberFormat="1" applyFont="1" applyBorder="1" applyAlignment="1">
      <alignment horizontal="center" vertical="center" wrapText="1"/>
    </xf>
    <xf numFmtId="49" fontId="6" fillId="9" borderId="7" xfId="0" applyNumberFormat="1" applyFont="1" applyFill="1" applyBorder="1" applyAlignment="1">
      <alignment horizontal="center" vertical="center"/>
    </xf>
    <xf numFmtId="49" fontId="6" fillId="9" borderId="10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18" fillId="2" borderId="11" xfId="0" applyFont="1" applyFill="1" applyBorder="1" applyAlignment="1">
      <alignment horizontal="center" vertical="center"/>
    </xf>
  </cellXfs>
  <cellStyles count="6">
    <cellStyle name="Comma" xfId="1" builtinId="3"/>
    <cellStyle name="Comma 2 2" xfId="3" xr:uid="{00000000-0005-0000-0000-000001000000}"/>
    <cellStyle name="Normal" xfId="0" builtinId="0"/>
    <cellStyle name="Normal 2" xfId="5" xr:uid="{00000000-0005-0000-0000-000003000000}"/>
    <cellStyle name="Normal 3" xfId="4" xr:uid="{00000000-0005-0000-0000-000004000000}"/>
    <cellStyle name="Percent" xfId="2" builtinId="5"/>
  </cellStyles>
  <dxfs count="0"/>
  <tableStyles count="0" defaultTableStyle="TableStyleMedium2" defaultPivotStyle="PivotStyleLight16"/>
  <colors>
    <mruColors>
      <color rgb="FF2CDC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SpPr txBox="1"/>
          </xdr:nvSpPr>
          <xdr:spPr>
            <a:xfrm>
              <a:off x="200692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029CD8C2-BAA3-497B-937B-78E23724DD6F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00692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400-000002000000}"/>
                </a:ext>
              </a:extLst>
            </xdr:cNvPr>
            <xdr:cNvSpPr txBox="1"/>
          </xdr:nvSpPr>
          <xdr:spPr>
            <a:xfrm>
              <a:off x="200692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C1DE462B-C716-4408-BBBC-BFDB40F5D07C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00692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600-000002000000}"/>
                </a:ext>
              </a:extLst>
            </xdr:cNvPr>
            <xdr:cNvSpPr txBox="1"/>
          </xdr:nvSpPr>
          <xdr:spPr>
            <a:xfrm>
              <a:off x="202978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D351B649-D971-4566-B18A-60350D06A43B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02978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800-000002000000}"/>
                </a:ext>
              </a:extLst>
            </xdr:cNvPr>
            <xdr:cNvSpPr txBox="1"/>
          </xdr:nvSpPr>
          <xdr:spPr>
            <a:xfrm>
              <a:off x="202978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265F64F7-0BCC-4CCE-9738-68F1EF11D297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02978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A00-000002000000}"/>
                </a:ext>
              </a:extLst>
            </xdr:cNvPr>
            <xdr:cNvSpPr txBox="1"/>
          </xdr:nvSpPr>
          <xdr:spPr>
            <a:xfrm>
              <a:off x="202978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7CF8ED75-C328-4687-B768-C895920E6AC5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02978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AJ43"/>
  <sheetViews>
    <sheetView topLeftCell="A4" zoomScale="85" zoomScaleNormal="85" zoomScaleSheetLayoutView="100" workbookViewId="0">
      <pane ySplit="4" topLeftCell="A26" activePane="bottomLeft" state="frozen"/>
      <selection activeCell="R4" sqref="R4"/>
      <selection pane="bottomLeft" activeCell="E9" sqref="E9"/>
    </sheetView>
  </sheetViews>
  <sheetFormatPr defaultColWidth="8.75" defaultRowHeight="18.75" x14ac:dyDescent="0.3"/>
  <cols>
    <col min="1" max="1" width="8.75" style="69"/>
    <col min="2" max="2" width="39.875" style="69" customWidth="1"/>
    <col min="3" max="3" width="18.125" style="125" customWidth="1"/>
    <col min="4" max="4" width="13.25" style="125" customWidth="1"/>
    <col min="5" max="5" width="12" style="125" customWidth="1"/>
    <col min="6" max="7" width="12.25" style="125" customWidth="1"/>
    <col min="8" max="15" width="12.25" style="125" hidden="1" customWidth="1"/>
    <col min="16" max="22" width="14.625" style="125" hidden="1" customWidth="1"/>
    <col min="23" max="23" width="13.875" style="125" hidden="1" customWidth="1"/>
    <col min="24" max="29" width="14.625" style="125" hidden="1" customWidth="1"/>
    <col min="30" max="30" width="13.625" style="125" customWidth="1"/>
    <col min="31" max="31" width="12.25" style="125" customWidth="1"/>
    <col min="32" max="32" width="12.25" style="69" customWidth="1"/>
    <col min="33" max="34" width="8.75" style="69"/>
    <col min="35" max="35" width="9.375" style="69" bestFit="1" customWidth="1"/>
    <col min="36" max="16384" width="8.75" style="69"/>
  </cols>
  <sheetData>
    <row r="1" spans="1:36" x14ac:dyDescent="0.3">
      <c r="A1" s="278" t="s">
        <v>136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  <c r="W1" s="278"/>
      <c r="X1" s="278"/>
      <c r="Y1" s="278"/>
      <c r="Z1" s="278"/>
      <c r="AA1" s="278"/>
      <c r="AB1" s="278"/>
      <c r="AC1" s="278"/>
      <c r="AD1" s="278"/>
      <c r="AE1" s="278"/>
      <c r="AF1" s="278"/>
    </row>
    <row r="2" spans="1:36" x14ac:dyDescent="0.3">
      <c r="A2" s="278" t="s">
        <v>137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  <c r="Q2" s="278"/>
      <c r="R2" s="278"/>
      <c r="S2" s="278"/>
      <c r="T2" s="278"/>
      <c r="U2" s="278"/>
      <c r="V2" s="278"/>
      <c r="W2" s="278"/>
      <c r="X2" s="278"/>
      <c r="Y2" s="278"/>
      <c r="Z2" s="278"/>
      <c r="AA2" s="278"/>
      <c r="AB2" s="278"/>
      <c r="AC2" s="278"/>
      <c r="AD2" s="278"/>
      <c r="AE2" s="278"/>
      <c r="AF2" s="278"/>
    </row>
    <row r="3" spans="1:36" x14ac:dyDescent="0.3">
      <c r="A3" s="279" t="s">
        <v>1</v>
      </c>
      <c r="B3" s="279"/>
      <c r="C3" s="279"/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  <c r="O3" s="279"/>
      <c r="P3" s="279"/>
      <c r="Q3" s="279"/>
      <c r="R3" s="279"/>
      <c r="S3" s="279"/>
      <c r="T3" s="279"/>
      <c r="U3" s="279"/>
      <c r="V3" s="279"/>
      <c r="W3" s="279"/>
      <c r="X3" s="279"/>
      <c r="Y3" s="279"/>
      <c r="Z3" s="279"/>
      <c r="AA3" s="279"/>
      <c r="AB3" s="279"/>
      <c r="AC3" s="279"/>
      <c r="AD3" s="279"/>
      <c r="AE3" s="279"/>
      <c r="AF3" s="279"/>
    </row>
    <row r="4" spans="1:36" x14ac:dyDescent="0.3">
      <c r="A4" s="70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</row>
    <row r="5" spans="1:36" ht="33.75" customHeight="1" x14ac:dyDescent="0.3">
      <c r="A5" s="70"/>
      <c r="B5" s="70"/>
      <c r="C5" s="70"/>
      <c r="D5" s="70"/>
      <c r="E5" s="70"/>
      <c r="F5" s="280">
        <v>243162</v>
      </c>
      <c r="G5" s="269"/>
      <c r="H5" s="280">
        <v>23682</v>
      </c>
      <c r="I5" s="269"/>
      <c r="J5" s="280">
        <v>23712</v>
      </c>
      <c r="K5" s="269"/>
      <c r="L5" s="280">
        <v>23743</v>
      </c>
      <c r="M5" s="269"/>
      <c r="N5" s="280">
        <v>23774</v>
      </c>
      <c r="O5" s="269"/>
      <c r="P5" s="273">
        <v>23802</v>
      </c>
      <c r="Q5" s="274"/>
      <c r="R5" s="273">
        <v>23833</v>
      </c>
      <c r="S5" s="274"/>
      <c r="T5" s="273">
        <v>23863</v>
      </c>
      <c r="U5" s="274"/>
      <c r="V5" s="273">
        <v>23894</v>
      </c>
      <c r="W5" s="274"/>
      <c r="X5" s="273">
        <v>23924</v>
      </c>
      <c r="Y5" s="274"/>
      <c r="Z5" s="273">
        <v>23955</v>
      </c>
      <c r="AA5" s="274"/>
      <c r="AB5" s="273">
        <v>23986</v>
      </c>
      <c r="AC5" s="274"/>
      <c r="AD5" s="275" t="s">
        <v>169</v>
      </c>
      <c r="AE5" s="276"/>
      <c r="AF5" s="277"/>
    </row>
    <row r="6" spans="1:36" ht="36" customHeight="1" x14ac:dyDescent="0.3">
      <c r="A6" s="269" t="s">
        <v>138</v>
      </c>
      <c r="B6" s="269" t="s">
        <v>139</v>
      </c>
      <c r="C6" s="270" t="s">
        <v>140</v>
      </c>
      <c r="D6" s="271"/>
      <c r="E6" s="272"/>
      <c r="F6" s="272" t="s">
        <v>141</v>
      </c>
      <c r="G6" s="268" t="s">
        <v>142</v>
      </c>
      <c r="H6" s="268" t="s">
        <v>141</v>
      </c>
      <c r="I6" s="268" t="s">
        <v>142</v>
      </c>
      <c r="J6" s="268" t="s">
        <v>141</v>
      </c>
      <c r="K6" s="270" t="s">
        <v>142</v>
      </c>
      <c r="L6" s="265" t="s">
        <v>141</v>
      </c>
      <c r="M6" s="265" t="s">
        <v>142</v>
      </c>
      <c r="N6" s="265" t="s">
        <v>141</v>
      </c>
      <c r="O6" s="265" t="s">
        <v>142</v>
      </c>
      <c r="P6" s="265" t="s">
        <v>141</v>
      </c>
      <c r="Q6" s="265" t="s">
        <v>142</v>
      </c>
      <c r="R6" s="265" t="s">
        <v>141</v>
      </c>
      <c r="S6" s="265" t="s">
        <v>142</v>
      </c>
      <c r="T6" s="265" t="s">
        <v>141</v>
      </c>
      <c r="U6" s="265" t="s">
        <v>142</v>
      </c>
      <c r="V6" s="265" t="s">
        <v>141</v>
      </c>
      <c r="W6" s="265" t="s">
        <v>142</v>
      </c>
      <c r="X6" s="265" t="s">
        <v>141</v>
      </c>
      <c r="Y6" s="265" t="s">
        <v>142</v>
      </c>
      <c r="Z6" s="265" t="s">
        <v>141</v>
      </c>
      <c r="AA6" s="265" t="s">
        <v>142</v>
      </c>
      <c r="AB6" s="265" t="s">
        <v>141</v>
      </c>
      <c r="AC6" s="265" t="s">
        <v>142</v>
      </c>
      <c r="AD6" s="268" t="s">
        <v>143</v>
      </c>
      <c r="AE6" s="268" t="s">
        <v>144</v>
      </c>
      <c r="AF6" s="267" t="s">
        <v>145</v>
      </c>
    </row>
    <row r="7" spans="1:36" s="73" customFormat="1" ht="54" customHeight="1" x14ac:dyDescent="0.2">
      <c r="A7" s="269"/>
      <c r="B7" s="269"/>
      <c r="C7" s="71" t="s">
        <v>146</v>
      </c>
      <c r="D7" s="72" t="s">
        <v>141</v>
      </c>
      <c r="E7" s="72" t="s">
        <v>142</v>
      </c>
      <c r="F7" s="272"/>
      <c r="G7" s="268"/>
      <c r="H7" s="268"/>
      <c r="I7" s="268"/>
      <c r="J7" s="268"/>
      <c r="K7" s="270"/>
      <c r="L7" s="266"/>
      <c r="M7" s="266"/>
      <c r="N7" s="266"/>
      <c r="O7" s="266"/>
      <c r="P7" s="266"/>
      <c r="Q7" s="266"/>
      <c r="R7" s="266"/>
      <c r="S7" s="266"/>
      <c r="T7" s="266"/>
      <c r="U7" s="266"/>
      <c r="V7" s="266"/>
      <c r="W7" s="266"/>
      <c r="X7" s="266"/>
      <c r="Y7" s="266"/>
      <c r="Z7" s="266"/>
      <c r="AA7" s="266"/>
      <c r="AB7" s="266"/>
      <c r="AC7" s="266"/>
      <c r="AD7" s="268"/>
      <c r="AE7" s="268"/>
      <c r="AF7" s="267"/>
    </row>
    <row r="8" spans="1:36" s="73" customFormat="1" ht="21.6" customHeight="1" x14ac:dyDescent="0.2">
      <c r="A8" s="74"/>
      <c r="B8" s="75" t="s">
        <v>173</v>
      </c>
      <c r="C8" s="76"/>
      <c r="D8" s="77"/>
      <c r="E8" s="77"/>
      <c r="F8" s="77"/>
      <c r="G8" s="76"/>
      <c r="H8" s="76"/>
      <c r="I8" s="76"/>
      <c r="J8" s="76"/>
      <c r="K8" s="78"/>
      <c r="L8" s="79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76"/>
      <c r="AE8" s="76"/>
      <c r="AF8" s="81"/>
    </row>
    <row r="9" spans="1:36" x14ac:dyDescent="0.3">
      <c r="A9" s="82"/>
      <c r="B9" s="83" t="s">
        <v>147</v>
      </c>
      <c r="C9" s="84"/>
      <c r="D9" s="85"/>
      <c r="E9" s="85"/>
      <c r="F9" s="85"/>
      <c r="G9" s="84"/>
      <c r="H9" s="84"/>
      <c r="I9" s="84"/>
      <c r="J9" s="84"/>
      <c r="K9" s="86"/>
      <c r="L9" s="84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4"/>
      <c r="AE9" s="84"/>
      <c r="AF9" s="87"/>
    </row>
    <row r="10" spans="1:36" x14ac:dyDescent="0.3">
      <c r="A10" s="82">
        <v>1</v>
      </c>
      <c r="B10" s="87" t="s">
        <v>148</v>
      </c>
      <c r="C10" s="92">
        <v>90000000</v>
      </c>
      <c r="D10" s="85">
        <v>90000000</v>
      </c>
      <c r="E10" s="85"/>
      <c r="F10" s="88">
        <f>386894.39+321788.79</f>
        <v>708683.17999999993</v>
      </c>
      <c r="G10" s="89"/>
      <c r="H10" s="89"/>
      <c r="I10" s="89"/>
      <c r="J10" s="89"/>
      <c r="K10" s="86"/>
      <c r="L10" s="84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4">
        <f>SUM(F10:AC10)</f>
        <v>708683.17999999993</v>
      </c>
      <c r="AE10" s="84">
        <f>F10+H10+J10+L10</f>
        <v>708683.17999999993</v>
      </c>
      <c r="AF10" s="90">
        <f>AE10/AD10</f>
        <v>1</v>
      </c>
      <c r="AI10" s="69">
        <v>386894.39</v>
      </c>
      <c r="AJ10" s="69">
        <v>321788.78999999998</v>
      </c>
    </row>
    <row r="11" spans="1:36" x14ac:dyDescent="0.3">
      <c r="A11" s="82">
        <v>2</v>
      </c>
      <c r="B11" s="91" t="s">
        <v>149</v>
      </c>
      <c r="C11" s="172">
        <v>1800000</v>
      </c>
      <c r="D11" s="85">
        <v>1800000</v>
      </c>
      <c r="E11" s="85"/>
      <c r="F11" s="88"/>
      <c r="G11" s="89"/>
      <c r="H11" s="89"/>
      <c r="I11" s="89"/>
      <c r="J11" s="84"/>
      <c r="K11" s="86"/>
      <c r="L11" s="84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4">
        <f>SUM(F11:AC11)</f>
        <v>0</v>
      </c>
      <c r="AE11" s="84">
        <f t="shared" ref="AE11:AE32" si="0">F11+H11+J11+L11</f>
        <v>0</v>
      </c>
      <c r="AF11" s="90" t="e">
        <f t="shared" ref="AF11:AF33" si="1">AE11/AD11</f>
        <v>#DIV/0!</v>
      </c>
    </row>
    <row r="12" spans="1:36" x14ac:dyDescent="0.3">
      <c r="A12" s="82">
        <v>3</v>
      </c>
      <c r="B12" s="91" t="s">
        <v>150</v>
      </c>
      <c r="C12" s="92">
        <v>1500000</v>
      </c>
      <c r="D12" s="85">
        <v>1500000</v>
      </c>
      <c r="E12" s="85"/>
      <c r="F12" s="88">
        <f>1018883.18</f>
        <v>1018883.18</v>
      </c>
      <c r="G12" s="89"/>
      <c r="H12" s="89"/>
      <c r="I12" s="89"/>
      <c r="J12" s="84"/>
      <c r="K12" s="86"/>
      <c r="L12" s="84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4">
        <f>SUM(F12:AC12)</f>
        <v>1018883.18</v>
      </c>
      <c r="AE12" s="84">
        <f t="shared" si="0"/>
        <v>1018883.18</v>
      </c>
      <c r="AF12" s="90">
        <f t="shared" si="1"/>
        <v>1</v>
      </c>
      <c r="AI12" s="144">
        <v>1018883.18</v>
      </c>
    </row>
    <row r="13" spans="1:36" x14ac:dyDescent="0.3">
      <c r="A13" s="82">
        <v>4</v>
      </c>
      <c r="B13" s="91" t="s">
        <v>151</v>
      </c>
      <c r="C13" s="92">
        <v>5000000</v>
      </c>
      <c r="D13" s="85">
        <v>5000000</v>
      </c>
      <c r="E13" s="85"/>
      <c r="F13" s="88"/>
      <c r="G13" s="89"/>
      <c r="H13" s="89"/>
      <c r="I13" s="89"/>
      <c r="J13" s="84"/>
      <c r="K13" s="86"/>
      <c r="L13" s="84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4">
        <f>SUM(F13:AC13)</f>
        <v>0</v>
      </c>
      <c r="AE13" s="84">
        <f t="shared" si="0"/>
        <v>0</v>
      </c>
      <c r="AF13" s="90" t="e">
        <f t="shared" si="1"/>
        <v>#DIV/0!</v>
      </c>
    </row>
    <row r="14" spans="1:36" x14ac:dyDescent="0.3">
      <c r="A14" s="82">
        <v>5</v>
      </c>
      <c r="B14" s="91" t="s">
        <v>152</v>
      </c>
      <c r="C14" s="92">
        <v>0</v>
      </c>
      <c r="D14" s="85">
        <v>0</v>
      </c>
      <c r="E14" s="85"/>
      <c r="F14" s="88"/>
      <c r="G14" s="89"/>
      <c r="H14" s="89"/>
      <c r="I14" s="89"/>
      <c r="J14" s="84"/>
      <c r="K14" s="86"/>
      <c r="L14" s="84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4">
        <f t="shared" ref="AD14:AD33" si="2">SUM(F14:AC14)</f>
        <v>0</v>
      </c>
      <c r="AE14" s="84">
        <f t="shared" si="0"/>
        <v>0</v>
      </c>
      <c r="AF14" s="90" t="e">
        <f t="shared" si="1"/>
        <v>#DIV/0!</v>
      </c>
    </row>
    <row r="15" spans="1:36" x14ac:dyDescent="0.3">
      <c r="A15" s="82">
        <v>6</v>
      </c>
      <c r="B15" s="87" t="s">
        <v>153</v>
      </c>
      <c r="C15" s="93">
        <v>3200000</v>
      </c>
      <c r="D15" s="94">
        <v>3200000</v>
      </c>
      <c r="E15" s="94"/>
      <c r="F15" s="95">
        <f>2428621</f>
        <v>2428621</v>
      </c>
      <c r="G15" s="96"/>
      <c r="H15" s="96"/>
      <c r="I15" s="96"/>
      <c r="J15" s="97"/>
      <c r="K15" s="98"/>
      <c r="L15" s="97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84">
        <f t="shared" si="2"/>
        <v>2428621</v>
      </c>
      <c r="AE15" s="84">
        <f t="shared" si="0"/>
        <v>2428621</v>
      </c>
      <c r="AF15" s="90">
        <f t="shared" si="1"/>
        <v>1</v>
      </c>
    </row>
    <row r="16" spans="1:36" x14ac:dyDescent="0.3">
      <c r="A16" s="99"/>
      <c r="B16" s="100" t="s">
        <v>154</v>
      </c>
      <c r="C16" s="101"/>
      <c r="D16" s="102"/>
      <c r="E16" s="102"/>
      <c r="F16" s="103"/>
      <c r="G16" s="104"/>
      <c r="H16" s="104"/>
      <c r="I16" s="104"/>
      <c r="J16" s="105"/>
      <c r="K16" s="106"/>
      <c r="L16" s="105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5"/>
      <c r="AE16" s="105">
        <f t="shared" si="0"/>
        <v>0</v>
      </c>
      <c r="AF16" s="107" t="e">
        <f t="shared" si="1"/>
        <v>#DIV/0!</v>
      </c>
    </row>
    <row r="17" spans="1:32" x14ac:dyDescent="0.3">
      <c r="A17" s="82">
        <v>1</v>
      </c>
      <c r="B17" s="87" t="s">
        <v>59</v>
      </c>
      <c r="C17" s="92">
        <v>16900</v>
      </c>
      <c r="D17" s="85">
        <v>16900</v>
      </c>
      <c r="E17" s="85"/>
      <c r="F17" s="88">
        <v>8869.16</v>
      </c>
      <c r="G17" s="89"/>
      <c r="H17" s="89"/>
      <c r="I17" s="89"/>
      <c r="J17" s="84"/>
      <c r="K17" s="86"/>
      <c r="L17" s="84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4">
        <f t="shared" si="2"/>
        <v>8869.16</v>
      </c>
      <c r="AE17" s="84">
        <f t="shared" si="0"/>
        <v>8869.16</v>
      </c>
      <c r="AF17" s="90">
        <f t="shared" si="1"/>
        <v>1</v>
      </c>
    </row>
    <row r="18" spans="1:32" x14ac:dyDescent="0.3">
      <c r="A18" s="82">
        <v>2</v>
      </c>
      <c r="B18" s="87" t="s">
        <v>176</v>
      </c>
      <c r="C18" s="92">
        <v>28350</v>
      </c>
      <c r="D18" s="85">
        <v>28350</v>
      </c>
      <c r="E18" s="85"/>
      <c r="F18" s="88">
        <v>20700</v>
      </c>
      <c r="G18" s="89"/>
      <c r="H18" s="89"/>
      <c r="I18" s="89"/>
      <c r="J18" s="84"/>
      <c r="K18" s="86"/>
      <c r="L18" s="84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4">
        <f t="shared" si="2"/>
        <v>20700</v>
      </c>
      <c r="AE18" s="84">
        <f t="shared" si="0"/>
        <v>20700</v>
      </c>
      <c r="AF18" s="90">
        <f t="shared" si="1"/>
        <v>1</v>
      </c>
    </row>
    <row r="19" spans="1:32" x14ac:dyDescent="0.3">
      <c r="A19" s="82">
        <v>3</v>
      </c>
      <c r="B19" s="87" t="s">
        <v>81</v>
      </c>
      <c r="C19" s="92">
        <v>4650</v>
      </c>
      <c r="D19" s="85"/>
      <c r="E19" s="85">
        <v>4650</v>
      </c>
      <c r="F19" s="88"/>
      <c r="G19" s="89">
        <v>2511</v>
      </c>
      <c r="H19" s="89"/>
      <c r="I19" s="89"/>
      <c r="J19" s="84"/>
      <c r="K19" s="86"/>
      <c r="L19" s="84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4">
        <f t="shared" si="2"/>
        <v>2511</v>
      </c>
      <c r="AE19" s="84">
        <f t="shared" si="0"/>
        <v>0</v>
      </c>
      <c r="AF19" s="90">
        <f t="shared" si="1"/>
        <v>0</v>
      </c>
    </row>
    <row r="20" spans="1:32" x14ac:dyDescent="0.3">
      <c r="A20" s="82">
        <v>4</v>
      </c>
      <c r="B20" s="87" t="s">
        <v>177</v>
      </c>
      <c r="C20" s="92">
        <v>23500</v>
      </c>
      <c r="D20" s="85">
        <v>23500</v>
      </c>
      <c r="E20" s="85"/>
      <c r="F20" s="88">
        <v>23400</v>
      </c>
      <c r="G20" s="89"/>
      <c r="H20" s="89"/>
      <c r="I20" s="89"/>
      <c r="J20" s="84"/>
      <c r="K20" s="86"/>
      <c r="L20" s="84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4">
        <f t="shared" si="2"/>
        <v>23400</v>
      </c>
      <c r="AE20" s="84">
        <f t="shared" si="0"/>
        <v>23400</v>
      </c>
      <c r="AF20" s="90">
        <f t="shared" si="1"/>
        <v>1</v>
      </c>
    </row>
    <row r="21" spans="1:32" x14ac:dyDescent="0.3">
      <c r="A21" s="82">
        <v>5</v>
      </c>
      <c r="B21" s="87" t="s">
        <v>107</v>
      </c>
      <c r="C21" s="92">
        <v>40992</v>
      </c>
      <c r="D21" s="85"/>
      <c r="E21" s="85">
        <v>40992</v>
      </c>
      <c r="F21" s="88"/>
      <c r="G21" s="89">
        <v>40992</v>
      </c>
      <c r="H21" s="89"/>
      <c r="I21" s="89"/>
      <c r="J21" s="84"/>
      <c r="K21" s="86"/>
      <c r="L21" s="84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4">
        <f t="shared" si="2"/>
        <v>40992</v>
      </c>
      <c r="AE21" s="84">
        <f t="shared" si="0"/>
        <v>0</v>
      </c>
      <c r="AF21" s="90">
        <f t="shared" si="1"/>
        <v>0</v>
      </c>
    </row>
    <row r="22" spans="1:32" x14ac:dyDescent="0.3">
      <c r="A22" s="82">
        <v>6</v>
      </c>
      <c r="B22" s="87" t="s">
        <v>114</v>
      </c>
      <c r="C22" s="92">
        <v>94760</v>
      </c>
      <c r="D22" s="85"/>
      <c r="E22" s="85">
        <v>94760</v>
      </c>
      <c r="F22" s="88"/>
      <c r="G22" s="89">
        <v>88437.3</v>
      </c>
      <c r="H22" s="89"/>
      <c r="I22" s="89"/>
      <c r="J22" s="84"/>
      <c r="K22" s="86"/>
      <c r="L22" s="84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4">
        <f t="shared" si="2"/>
        <v>88437.3</v>
      </c>
      <c r="AE22" s="84">
        <f t="shared" si="0"/>
        <v>0</v>
      </c>
      <c r="AF22" s="90">
        <f t="shared" si="1"/>
        <v>0</v>
      </c>
    </row>
    <row r="23" spans="1:32" x14ac:dyDescent="0.3">
      <c r="A23" s="82">
        <v>7</v>
      </c>
      <c r="B23" s="87" t="s">
        <v>117</v>
      </c>
      <c r="C23" s="92">
        <v>26000</v>
      </c>
      <c r="D23" s="85">
        <v>26000</v>
      </c>
      <c r="E23" s="85"/>
      <c r="F23" s="88">
        <v>26000</v>
      </c>
      <c r="G23" s="89"/>
      <c r="H23" s="89"/>
      <c r="I23" s="89"/>
      <c r="J23" s="84"/>
      <c r="K23" s="86"/>
      <c r="L23" s="84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4">
        <f t="shared" si="2"/>
        <v>26000</v>
      </c>
      <c r="AE23" s="84">
        <f t="shared" si="0"/>
        <v>26000</v>
      </c>
      <c r="AF23" s="90">
        <f t="shared" si="1"/>
        <v>1</v>
      </c>
    </row>
    <row r="24" spans="1:32" x14ac:dyDescent="0.3">
      <c r="A24" s="82">
        <v>8</v>
      </c>
      <c r="B24" s="87" t="s">
        <v>124</v>
      </c>
      <c r="C24" s="92">
        <v>69700</v>
      </c>
      <c r="D24" s="85"/>
      <c r="E24" s="85">
        <v>69700</v>
      </c>
      <c r="F24" s="88"/>
      <c r="G24" s="89">
        <v>68000</v>
      </c>
      <c r="H24" s="89"/>
      <c r="I24" s="89"/>
      <c r="J24" s="84"/>
      <c r="K24" s="86"/>
      <c r="L24" s="84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4">
        <f t="shared" si="2"/>
        <v>68000</v>
      </c>
      <c r="AE24" s="84">
        <f t="shared" si="0"/>
        <v>0</v>
      </c>
      <c r="AF24" s="90">
        <f t="shared" si="1"/>
        <v>0</v>
      </c>
    </row>
    <row r="25" spans="1:32" x14ac:dyDescent="0.3">
      <c r="A25" s="82"/>
      <c r="B25" s="87"/>
      <c r="C25" s="92"/>
      <c r="D25" s="85"/>
      <c r="E25" s="85"/>
      <c r="F25" s="88"/>
      <c r="G25" s="89"/>
      <c r="H25" s="89"/>
      <c r="I25" s="89"/>
      <c r="J25" s="84"/>
      <c r="K25" s="86"/>
      <c r="L25" s="84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4">
        <f t="shared" si="2"/>
        <v>0</v>
      </c>
      <c r="AE25" s="84">
        <f t="shared" si="0"/>
        <v>0</v>
      </c>
      <c r="AF25" s="90" t="e">
        <f t="shared" si="1"/>
        <v>#DIV/0!</v>
      </c>
    </row>
    <row r="26" spans="1:32" ht="18.75" customHeight="1" x14ac:dyDescent="0.3">
      <c r="A26" s="99"/>
      <c r="B26" s="100" t="s">
        <v>155</v>
      </c>
      <c r="C26" s="101"/>
      <c r="D26" s="102"/>
      <c r="E26" s="102"/>
      <c r="F26" s="103"/>
      <c r="G26" s="104"/>
      <c r="H26" s="104"/>
      <c r="I26" s="104"/>
      <c r="J26" s="105"/>
      <c r="K26" s="106"/>
      <c r="L26" s="105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5"/>
      <c r="AE26" s="105">
        <f t="shared" si="0"/>
        <v>0</v>
      </c>
      <c r="AF26" s="107" t="e">
        <f t="shared" si="1"/>
        <v>#DIV/0!</v>
      </c>
    </row>
    <row r="27" spans="1:32" ht="18.75" customHeight="1" x14ac:dyDescent="0.3">
      <c r="A27" s="82">
        <v>1</v>
      </c>
      <c r="B27" s="87" t="s">
        <v>156</v>
      </c>
      <c r="C27" s="92">
        <v>0</v>
      </c>
      <c r="D27" s="85">
        <v>0</v>
      </c>
      <c r="E27" s="85"/>
      <c r="F27" s="88"/>
      <c r="G27" s="89"/>
      <c r="H27" s="89"/>
      <c r="I27" s="89"/>
      <c r="J27" s="84"/>
      <c r="K27" s="86"/>
      <c r="L27" s="84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4">
        <f t="shared" si="2"/>
        <v>0</v>
      </c>
      <c r="AE27" s="84">
        <f t="shared" si="0"/>
        <v>0</v>
      </c>
      <c r="AF27" s="90" t="e">
        <f t="shared" si="1"/>
        <v>#DIV/0!</v>
      </c>
    </row>
    <row r="28" spans="1:32" ht="18.75" customHeight="1" x14ac:dyDescent="0.3">
      <c r="A28" s="82">
        <v>2</v>
      </c>
      <c r="B28" s="87" t="s">
        <v>157</v>
      </c>
      <c r="C28" s="92">
        <v>400000</v>
      </c>
      <c r="D28" s="85">
        <v>400000</v>
      </c>
      <c r="E28" s="85"/>
      <c r="F28" s="88">
        <v>389901</v>
      </c>
      <c r="G28" s="89"/>
      <c r="H28" s="89"/>
      <c r="I28" s="89"/>
      <c r="J28" s="84"/>
      <c r="K28" s="86"/>
      <c r="L28" s="84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4">
        <f t="shared" si="2"/>
        <v>389901</v>
      </c>
      <c r="AE28" s="84">
        <f t="shared" si="0"/>
        <v>389901</v>
      </c>
      <c r="AF28" s="90">
        <f t="shared" si="1"/>
        <v>1</v>
      </c>
    </row>
    <row r="29" spans="1:32" ht="18.75" customHeight="1" x14ac:dyDescent="0.3">
      <c r="A29" s="82">
        <v>3</v>
      </c>
      <c r="B29" s="87" t="s">
        <v>158</v>
      </c>
      <c r="C29" s="92">
        <v>5239000</v>
      </c>
      <c r="D29" s="85">
        <v>5239000</v>
      </c>
      <c r="E29" s="85"/>
      <c r="F29" s="88">
        <f>2052369.16</f>
        <v>2052369.16</v>
      </c>
      <c r="G29" s="89"/>
      <c r="H29" s="89"/>
      <c r="I29" s="89"/>
      <c r="J29" s="84"/>
      <c r="K29" s="86"/>
      <c r="L29" s="84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4">
        <f>SUM(F29:AC29)</f>
        <v>2052369.16</v>
      </c>
      <c r="AE29" s="84">
        <f t="shared" si="0"/>
        <v>2052369.16</v>
      </c>
      <c r="AF29" s="90">
        <f t="shared" si="1"/>
        <v>1</v>
      </c>
    </row>
    <row r="30" spans="1:32" x14ac:dyDescent="0.3">
      <c r="A30" s="82">
        <v>4</v>
      </c>
      <c r="B30" s="87" t="s">
        <v>159</v>
      </c>
      <c r="C30" s="92">
        <v>2000000</v>
      </c>
      <c r="D30" s="85">
        <v>2000000</v>
      </c>
      <c r="E30" s="85"/>
      <c r="F30" s="88">
        <f>1985169</f>
        <v>1985169</v>
      </c>
      <c r="G30" s="89"/>
      <c r="H30" s="89"/>
      <c r="I30" s="89"/>
      <c r="J30" s="84"/>
      <c r="K30" s="86"/>
      <c r="L30" s="84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4">
        <f>SUM(F30:AC30)</f>
        <v>1985169</v>
      </c>
      <c r="AE30" s="84">
        <f t="shared" si="0"/>
        <v>1985169</v>
      </c>
      <c r="AF30" s="90">
        <f t="shared" si="1"/>
        <v>1</v>
      </c>
    </row>
    <row r="31" spans="1:32" x14ac:dyDescent="0.3">
      <c r="A31" s="82">
        <v>5</v>
      </c>
      <c r="B31" s="87" t="s">
        <v>160</v>
      </c>
      <c r="C31" s="92">
        <v>200000</v>
      </c>
      <c r="D31" s="85"/>
      <c r="E31" s="85">
        <v>17120</v>
      </c>
      <c r="F31" s="88"/>
      <c r="G31" s="89"/>
      <c r="H31" s="89"/>
      <c r="I31" s="89"/>
      <c r="J31" s="84"/>
      <c r="K31" s="86"/>
      <c r="L31" s="84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4">
        <f t="shared" si="2"/>
        <v>0</v>
      </c>
      <c r="AE31" s="84"/>
      <c r="AF31" s="90" t="e">
        <f t="shared" si="1"/>
        <v>#DIV/0!</v>
      </c>
    </row>
    <row r="32" spans="1:32" x14ac:dyDescent="0.3">
      <c r="A32" s="82"/>
      <c r="B32" s="87" t="s">
        <v>161</v>
      </c>
      <c r="C32" s="92">
        <v>520000</v>
      </c>
      <c r="D32" s="85">
        <v>520000</v>
      </c>
      <c r="E32" s="85">
        <v>55000</v>
      </c>
      <c r="F32" s="88">
        <f>16000+21600</f>
        <v>37600</v>
      </c>
      <c r="G32" s="89"/>
      <c r="H32" s="89"/>
      <c r="I32" s="89"/>
      <c r="J32" s="84"/>
      <c r="K32" s="86"/>
      <c r="L32" s="84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4">
        <f t="shared" si="2"/>
        <v>37600</v>
      </c>
      <c r="AE32" s="84">
        <f t="shared" si="0"/>
        <v>37600</v>
      </c>
      <c r="AF32" s="90">
        <f t="shared" si="1"/>
        <v>1</v>
      </c>
    </row>
    <row r="33" spans="1:32" x14ac:dyDescent="0.3">
      <c r="A33" s="108"/>
      <c r="B33" s="109" t="s">
        <v>162</v>
      </c>
      <c r="C33" s="110"/>
      <c r="D33" s="111"/>
      <c r="E33" s="111"/>
      <c r="F33" s="112"/>
      <c r="G33" s="113"/>
      <c r="H33" s="113"/>
      <c r="I33" s="113"/>
      <c r="J33" s="111"/>
      <c r="K33" s="114"/>
      <c r="L33" s="111"/>
      <c r="M33" s="114"/>
      <c r="N33" s="114"/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1">
        <f t="shared" si="2"/>
        <v>0</v>
      </c>
      <c r="AE33" s="111">
        <f t="shared" ref="AE33" si="3">F33+H33+J33</f>
        <v>0</v>
      </c>
      <c r="AF33" s="115" t="e">
        <f t="shared" si="1"/>
        <v>#DIV/0!</v>
      </c>
    </row>
    <row r="34" spans="1:32" x14ac:dyDescent="0.3">
      <c r="A34" s="82"/>
      <c r="B34" s="83"/>
      <c r="C34" s="92"/>
      <c r="D34" s="84"/>
      <c r="E34" s="84"/>
      <c r="F34" s="116"/>
      <c r="G34" s="89"/>
      <c r="H34" s="89"/>
      <c r="I34" s="89"/>
      <c r="J34" s="84"/>
      <c r="K34" s="86"/>
      <c r="L34" s="84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4"/>
      <c r="AE34" s="84"/>
      <c r="AF34" s="90"/>
    </row>
    <row r="35" spans="1:32" s="119" customFormat="1" x14ac:dyDescent="0.3">
      <c r="A35" s="117"/>
      <c r="B35" s="117" t="s">
        <v>163</v>
      </c>
      <c r="C35" s="92">
        <f t="shared" ref="C35:AC35" si="4">SUM(C9:C33)</f>
        <v>110163852</v>
      </c>
      <c r="D35" s="92">
        <f t="shared" si="4"/>
        <v>109753750</v>
      </c>
      <c r="E35" s="92">
        <f t="shared" si="4"/>
        <v>282222</v>
      </c>
      <c r="F35" s="92">
        <f t="shared" si="4"/>
        <v>8700195.6799999997</v>
      </c>
      <c r="G35" s="92">
        <f t="shared" si="4"/>
        <v>199940.3</v>
      </c>
      <c r="H35" s="92">
        <f t="shared" si="4"/>
        <v>0</v>
      </c>
      <c r="I35" s="92">
        <f t="shared" si="4"/>
        <v>0</v>
      </c>
      <c r="J35" s="92">
        <f t="shared" si="4"/>
        <v>0</v>
      </c>
      <c r="K35" s="92">
        <f t="shared" si="4"/>
        <v>0</v>
      </c>
      <c r="L35" s="92">
        <f>SUM(L9:L33)</f>
        <v>0</v>
      </c>
      <c r="M35" s="92">
        <f t="shared" si="4"/>
        <v>0</v>
      </c>
      <c r="N35" s="92">
        <f t="shared" si="4"/>
        <v>0</v>
      </c>
      <c r="O35" s="92">
        <f t="shared" si="4"/>
        <v>0</v>
      </c>
      <c r="P35" s="92">
        <f t="shared" si="4"/>
        <v>0</v>
      </c>
      <c r="Q35" s="92">
        <f t="shared" si="4"/>
        <v>0</v>
      </c>
      <c r="R35" s="92">
        <f t="shared" si="4"/>
        <v>0</v>
      </c>
      <c r="S35" s="92">
        <f t="shared" si="4"/>
        <v>0</v>
      </c>
      <c r="T35" s="92">
        <f t="shared" si="4"/>
        <v>0</v>
      </c>
      <c r="U35" s="92">
        <f t="shared" si="4"/>
        <v>0</v>
      </c>
      <c r="V35" s="92">
        <f t="shared" si="4"/>
        <v>0</v>
      </c>
      <c r="W35" s="92">
        <f t="shared" si="4"/>
        <v>0</v>
      </c>
      <c r="X35" s="92">
        <f t="shared" si="4"/>
        <v>0</v>
      </c>
      <c r="Y35" s="92">
        <f t="shared" si="4"/>
        <v>0</v>
      </c>
      <c r="Z35" s="92">
        <f t="shared" si="4"/>
        <v>0</v>
      </c>
      <c r="AA35" s="92">
        <f t="shared" si="4"/>
        <v>0</v>
      </c>
      <c r="AB35" s="92">
        <f t="shared" si="4"/>
        <v>0</v>
      </c>
      <c r="AC35" s="92">
        <f t="shared" si="4"/>
        <v>0</v>
      </c>
      <c r="AD35" s="92">
        <f>SUM(AD9:AD32)</f>
        <v>8900135.9800000004</v>
      </c>
      <c r="AE35" s="92">
        <f>SUM(AE9:AE32)</f>
        <v>8700195.6799999997</v>
      </c>
      <c r="AF35" s="118">
        <f>AE35/AD35</f>
        <v>0.97753514098556493</v>
      </c>
    </row>
    <row r="36" spans="1:32" s="119" customFormat="1" x14ac:dyDescent="0.3">
      <c r="A36" s="70"/>
      <c r="B36" s="70"/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20"/>
      <c r="Z36" s="120"/>
      <c r="AA36" s="120"/>
      <c r="AB36" s="120"/>
      <c r="AC36" s="120"/>
      <c r="AD36" s="120"/>
      <c r="AE36" s="120"/>
      <c r="AF36" s="121"/>
    </row>
    <row r="37" spans="1:32" x14ac:dyDescent="0.3">
      <c r="A37" s="122"/>
      <c r="B37" s="69" t="s">
        <v>164</v>
      </c>
      <c r="C37" s="69"/>
      <c r="D37" s="123">
        <f>D35</f>
        <v>109753750</v>
      </c>
      <c r="E37" s="124"/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69"/>
      <c r="AE37" s="69"/>
    </row>
    <row r="38" spans="1:32" ht="19.5" thickBot="1" x14ac:dyDescent="0.35">
      <c r="B38" s="119" t="s">
        <v>165</v>
      </c>
      <c r="C38" s="69"/>
      <c r="D38" s="127">
        <f>SUM(D37*0.3)</f>
        <v>32926125</v>
      </c>
      <c r="E38" s="128"/>
      <c r="AD38" s="119"/>
      <c r="AE38" s="69"/>
    </row>
    <row r="39" spans="1:32" ht="19.5" thickTop="1" x14ac:dyDescent="0.3">
      <c r="C39" s="69"/>
      <c r="D39" s="69"/>
      <c r="E39" s="129"/>
      <c r="AD39" s="69"/>
      <c r="AE39" s="69"/>
      <c r="AF39" s="130"/>
    </row>
    <row r="40" spans="1:32" x14ac:dyDescent="0.3">
      <c r="B40" s="69" t="s">
        <v>166</v>
      </c>
      <c r="C40" s="69"/>
      <c r="D40" s="128">
        <f>SUM(AE35)</f>
        <v>8700195.6799999997</v>
      </c>
      <c r="E40" s="130"/>
      <c r="L40" s="92"/>
    </row>
    <row r="41" spans="1:32" x14ac:dyDescent="0.3">
      <c r="B41" s="119" t="s">
        <v>167</v>
      </c>
      <c r="D41" s="131">
        <f>SUM(D40/D37)</f>
        <v>7.9270145029213118E-2</v>
      </c>
    </row>
    <row r="43" spans="1:32" x14ac:dyDescent="0.3">
      <c r="B43" s="69" t="s">
        <v>168</v>
      </c>
      <c r="C43" s="69"/>
      <c r="D43" s="129">
        <f>D40-D38</f>
        <v>-24225929.32</v>
      </c>
    </row>
  </sheetData>
  <mergeCells count="46"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6:A7"/>
    <mergeCell ref="B6:B7"/>
    <mergeCell ref="C6:E6"/>
    <mergeCell ref="F6:F7"/>
    <mergeCell ref="G6:G7"/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F0"/>
    <pageSetUpPr fitToPage="1"/>
  </sheetPr>
  <dimension ref="A1:AY53"/>
  <sheetViews>
    <sheetView topLeftCell="A4" zoomScale="85" zoomScaleNormal="85" zoomScaleSheetLayoutView="100" workbookViewId="0">
      <pane ySplit="4" topLeftCell="A29" activePane="bottomLeft" state="frozen"/>
      <selection activeCell="R4" sqref="R4"/>
      <selection pane="bottomLeft" activeCell="B42" sqref="B42"/>
    </sheetView>
  </sheetViews>
  <sheetFormatPr defaultColWidth="8.75" defaultRowHeight="18.75" x14ac:dyDescent="0.3"/>
  <cols>
    <col min="1" max="1" width="8.75" style="69"/>
    <col min="2" max="2" width="39.875" style="69" customWidth="1"/>
    <col min="3" max="3" width="18.125" style="125" customWidth="1"/>
    <col min="4" max="4" width="13.25" style="125" customWidth="1"/>
    <col min="5" max="5" width="12" style="125" customWidth="1"/>
    <col min="6" max="9" width="12.25" style="125" customWidth="1"/>
    <col min="10" max="10" width="13.25" style="125" customWidth="1"/>
    <col min="11" max="15" width="12.25" style="125" customWidth="1"/>
    <col min="16" max="22" width="14.625" style="125" hidden="1" customWidth="1"/>
    <col min="23" max="23" width="13.875" style="125" hidden="1" customWidth="1"/>
    <col min="24" max="29" width="14.625" style="125" hidden="1" customWidth="1"/>
    <col min="30" max="30" width="13.625" style="125" customWidth="1"/>
    <col min="31" max="31" width="13.25" style="125" customWidth="1"/>
    <col min="32" max="32" width="12.25" style="69" customWidth="1"/>
    <col min="33" max="34" width="8.75" style="69"/>
    <col min="35" max="35" width="9.375" style="69" bestFit="1" customWidth="1"/>
    <col min="36" max="16384" width="8.75" style="69"/>
  </cols>
  <sheetData>
    <row r="1" spans="1:51" x14ac:dyDescent="0.3">
      <c r="A1" s="278" t="s">
        <v>136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  <c r="W1" s="278"/>
      <c r="X1" s="278"/>
      <c r="Y1" s="278"/>
      <c r="Z1" s="278"/>
      <c r="AA1" s="278"/>
      <c r="AB1" s="278"/>
      <c r="AC1" s="278"/>
      <c r="AD1" s="278"/>
      <c r="AE1" s="278"/>
      <c r="AF1" s="278"/>
    </row>
    <row r="2" spans="1:51" x14ac:dyDescent="0.3">
      <c r="A2" s="278" t="s">
        <v>137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  <c r="Q2" s="278"/>
      <c r="R2" s="278"/>
      <c r="S2" s="278"/>
      <c r="T2" s="278"/>
      <c r="U2" s="278"/>
      <c r="V2" s="278"/>
      <c r="W2" s="278"/>
      <c r="X2" s="278"/>
      <c r="Y2" s="278"/>
      <c r="Z2" s="278"/>
      <c r="AA2" s="278"/>
      <c r="AB2" s="278"/>
      <c r="AC2" s="278"/>
      <c r="AD2" s="278"/>
      <c r="AE2" s="278"/>
      <c r="AF2" s="278"/>
    </row>
    <row r="3" spans="1:51" x14ac:dyDescent="0.3">
      <c r="A3" s="279" t="s">
        <v>1</v>
      </c>
      <c r="B3" s="279"/>
      <c r="C3" s="279"/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  <c r="O3" s="279"/>
      <c r="P3" s="279"/>
      <c r="Q3" s="279"/>
      <c r="R3" s="279"/>
      <c r="S3" s="279"/>
      <c r="T3" s="279"/>
      <c r="U3" s="279"/>
      <c r="V3" s="279"/>
      <c r="W3" s="279"/>
      <c r="X3" s="279"/>
      <c r="Y3" s="279"/>
      <c r="Z3" s="279"/>
      <c r="AA3" s="279"/>
      <c r="AB3" s="279"/>
      <c r="AC3" s="279"/>
      <c r="AD3" s="279"/>
      <c r="AE3" s="279"/>
      <c r="AF3" s="279"/>
    </row>
    <row r="4" spans="1:51" x14ac:dyDescent="0.3">
      <c r="A4" s="250"/>
      <c r="B4" s="250"/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0"/>
      <c r="AB4" s="250"/>
      <c r="AC4" s="250"/>
      <c r="AD4" s="250"/>
      <c r="AE4" s="250"/>
      <c r="AF4" s="250"/>
    </row>
    <row r="5" spans="1:51" ht="33.75" customHeight="1" x14ac:dyDescent="0.3">
      <c r="A5" s="250"/>
      <c r="B5" s="250"/>
      <c r="C5" s="250"/>
      <c r="D5" s="250"/>
      <c r="E5" s="250"/>
      <c r="F5" s="280">
        <v>243162</v>
      </c>
      <c r="G5" s="269"/>
      <c r="H5" s="280">
        <v>243193</v>
      </c>
      <c r="I5" s="269"/>
      <c r="J5" s="280">
        <v>243223</v>
      </c>
      <c r="K5" s="269"/>
      <c r="L5" s="280">
        <v>23743</v>
      </c>
      <c r="M5" s="269"/>
      <c r="N5" s="280">
        <v>23774</v>
      </c>
      <c r="O5" s="269"/>
      <c r="P5" s="273">
        <v>23802</v>
      </c>
      <c r="Q5" s="274"/>
      <c r="R5" s="273">
        <v>23833</v>
      </c>
      <c r="S5" s="274"/>
      <c r="T5" s="273">
        <v>23863</v>
      </c>
      <c r="U5" s="274"/>
      <c r="V5" s="273">
        <v>23894</v>
      </c>
      <c r="W5" s="274"/>
      <c r="X5" s="273">
        <v>23924</v>
      </c>
      <c r="Y5" s="274"/>
      <c r="Z5" s="273">
        <v>23955</v>
      </c>
      <c r="AA5" s="274"/>
      <c r="AB5" s="273">
        <v>23986</v>
      </c>
      <c r="AC5" s="274"/>
      <c r="AD5" s="275" t="s">
        <v>281</v>
      </c>
      <c r="AE5" s="276"/>
      <c r="AF5" s="277"/>
    </row>
    <row r="6" spans="1:51" ht="36" customHeight="1" x14ac:dyDescent="0.3">
      <c r="A6" s="269" t="s">
        <v>138</v>
      </c>
      <c r="B6" s="269" t="s">
        <v>139</v>
      </c>
      <c r="C6" s="270" t="s">
        <v>140</v>
      </c>
      <c r="D6" s="271"/>
      <c r="E6" s="272"/>
      <c r="F6" s="272" t="s">
        <v>141</v>
      </c>
      <c r="G6" s="268" t="s">
        <v>142</v>
      </c>
      <c r="H6" s="268" t="s">
        <v>141</v>
      </c>
      <c r="I6" s="268" t="s">
        <v>142</v>
      </c>
      <c r="J6" s="268" t="s">
        <v>141</v>
      </c>
      <c r="K6" s="270" t="s">
        <v>142</v>
      </c>
      <c r="L6" s="265" t="s">
        <v>141</v>
      </c>
      <c r="M6" s="265" t="s">
        <v>142</v>
      </c>
      <c r="N6" s="265" t="s">
        <v>141</v>
      </c>
      <c r="O6" s="265" t="s">
        <v>142</v>
      </c>
      <c r="P6" s="265" t="s">
        <v>141</v>
      </c>
      <c r="Q6" s="265" t="s">
        <v>142</v>
      </c>
      <c r="R6" s="265" t="s">
        <v>141</v>
      </c>
      <c r="S6" s="265" t="s">
        <v>142</v>
      </c>
      <c r="T6" s="265" t="s">
        <v>141</v>
      </c>
      <c r="U6" s="265" t="s">
        <v>142</v>
      </c>
      <c r="V6" s="265" t="s">
        <v>141</v>
      </c>
      <c r="W6" s="265" t="s">
        <v>142</v>
      </c>
      <c r="X6" s="265" t="s">
        <v>141</v>
      </c>
      <c r="Y6" s="265" t="s">
        <v>142</v>
      </c>
      <c r="Z6" s="265" t="s">
        <v>141</v>
      </c>
      <c r="AA6" s="265" t="s">
        <v>142</v>
      </c>
      <c r="AB6" s="265" t="s">
        <v>141</v>
      </c>
      <c r="AC6" s="265" t="s">
        <v>142</v>
      </c>
      <c r="AD6" s="268" t="s">
        <v>143</v>
      </c>
      <c r="AE6" s="268" t="s">
        <v>144</v>
      </c>
      <c r="AF6" s="267" t="s">
        <v>145</v>
      </c>
    </row>
    <row r="7" spans="1:51" s="73" customFormat="1" ht="54" customHeight="1" x14ac:dyDescent="0.2">
      <c r="A7" s="269"/>
      <c r="B7" s="269"/>
      <c r="C7" s="247" t="s">
        <v>146</v>
      </c>
      <c r="D7" s="248" t="s">
        <v>141</v>
      </c>
      <c r="E7" s="248" t="s">
        <v>142</v>
      </c>
      <c r="F7" s="272"/>
      <c r="G7" s="268"/>
      <c r="H7" s="268"/>
      <c r="I7" s="268"/>
      <c r="J7" s="268"/>
      <c r="K7" s="270"/>
      <c r="L7" s="266"/>
      <c r="M7" s="266"/>
      <c r="N7" s="266"/>
      <c r="O7" s="266"/>
      <c r="P7" s="266"/>
      <c r="Q7" s="266"/>
      <c r="R7" s="266"/>
      <c r="S7" s="266"/>
      <c r="T7" s="266"/>
      <c r="U7" s="266"/>
      <c r="V7" s="266"/>
      <c r="W7" s="266"/>
      <c r="X7" s="266"/>
      <c r="Y7" s="266"/>
      <c r="Z7" s="266"/>
      <c r="AA7" s="266"/>
      <c r="AB7" s="266"/>
      <c r="AC7" s="266"/>
      <c r="AD7" s="268"/>
      <c r="AE7" s="268"/>
      <c r="AF7" s="267"/>
    </row>
    <row r="8" spans="1:51" s="73" customFormat="1" ht="21.6" customHeight="1" x14ac:dyDescent="0.2">
      <c r="A8" s="74"/>
      <c r="B8" s="75" t="s">
        <v>173</v>
      </c>
      <c r="C8" s="76"/>
      <c r="D8" s="77"/>
      <c r="E8" s="77"/>
      <c r="F8" s="77"/>
      <c r="G8" s="76"/>
      <c r="H8" s="76"/>
      <c r="I8" s="76"/>
      <c r="J8" s="76"/>
      <c r="K8" s="78"/>
      <c r="L8" s="79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76"/>
      <c r="AE8" s="76"/>
      <c r="AF8" s="81"/>
    </row>
    <row r="9" spans="1:51" x14ac:dyDescent="0.3">
      <c r="A9" s="82"/>
      <c r="B9" s="83" t="s">
        <v>147</v>
      </c>
      <c r="C9" s="84"/>
      <c r="D9" s="85"/>
      <c r="E9" s="85"/>
      <c r="F9" s="85"/>
      <c r="G9" s="84"/>
      <c r="H9" s="84"/>
      <c r="I9" s="84"/>
      <c r="J9" s="84"/>
      <c r="K9" s="86"/>
      <c r="L9" s="84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4"/>
      <c r="AE9" s="84"/>
      <c r="AF9" s="87"/>
    </row>
    <row r="10" spans="1:51" x14ac:dyDescent="0.3">
      <c r="A10" s="82">
        <v>1</v>
      </c>
      <c r="B10" s="87" t="s">
        <v>148</v>
      </c>
      <c r="C10" s="92">
        <v>90000000</v>
      </c>
      <c r="D10" s="85">
        <v>90000000</v>
      </c>
      <c r="E10" s="85"/>
      <c r="F10" s="88">
        <f>386894.39+321788.79</f>
        <v>708683.17999999993</v>
      </c>
      <c r="G10" s="89"/>
      <c r="H10" s="89">
        <f>234161.68+355208.41</f>
        <v>589370.09</v>
      </c>
      <c r="I10" s="89"/>
      <c r="J10" s="89">
        <v>15896476</v>
      </c>
      <c r="K10" s="86"/>
      <c r="L10" s="84">
        <f>SUM(AS10:AT10)</f>
        <v>7744594</v>
      </c>
      <c r="M10" s="86"/>
      <c r="N10" s="86">
        <f>SUM(AU10:AY10)</f>
        <v>15241720</v>
      </c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4">
        <f>SUM(F10:AC10)</f>
        <v>40180843.269999996</v>
      </c>
      <c r="AE10" s="84">
        <f>F10+H10+J10+L10+N10</f>
        <v>40180843.269999996</v>
      </c>
      <c r="AF10" s="90">
        <f>AE10/AD10</f>
        <v>1</v>
      </c>
      <c r="AI10" s="69">
        <v>386894.39</v>
      </c>
      <c r="AJ10" s="69">
        <v>321788.78999999998</v>
      </c>
      <c r="AK10" s="179">
        <v>234161.68</v>
      </c>
      <c r="AL10" s="179">
        <v>355208.41</v>
      </c>
      <c r="AM10" s="210">
        <v>359695</v>
      </c>
      <c r="AN10" s="210">
        <v>246609</v>
      </c>
      <c r="AO10" s="210">
        <v>291203</v>
      </c>
      <c r="AP10" s="210">
        <v>8498939</v>
      </c>
      <c r="AQ10" s="210">
        <v>3189819</v>
      </c>
      <c r="AR10" s="210">
        <v>3310211</v>
      </c>
      <c r="AS10" s="179">
        <v>296834</v>
      </c>
      <c r="AT10" s="179">
        <v>7447760</v>
      </c>
      <c r="AU10" s="210">
        <v>237585</v>
      </c>
      <c r="AV10" s="210">
        <v>4081739</v>
      </c>
      <c r="AW10" s="210">
        <v>4596896</v>
      </c>
      <c r="AX10" s="210">
        <v>3076436</v>
      </c>
      <c r="AY10" s="210">
        <v>3249064</v>
      </c>
    </row>
    <row r="11" spans="1:51" x14ac:dyDescent="0.3">
      <c r="A11" s="82">
        <v>2</v>
      </c>
      <c r="B11" s="91" t="s">
        <v>149</v>
      </c>
      <c r="C11" s="172">
        <v>1800000</v>
      </c>
      <c r="D11" s="85">
        <v>1800000</v>
      </c>
      <c r="E11" s="85"/>
      <c r="F11" s="88"/>
      <c r="G11" s="89"/>
      <c r="H11" s="89">
        <v>1798527</v>
      </c>
      <c r="I11" s="89"/>
      <c r="J11" s="84"/>
      <c r="K11" s="86"/>
      <c r="L11" s="84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4">
        <f>SUM(F11:AC11)</f>
        <v>1798527</v>
      </c>
      <c r="AE11" s="84">
        <f t="shared" ref="AE11:AE42" si="0">F11+H11+J11+L11+N11</f>
        <v>1798527</v>
      </c>
      <c r="AF11" s="90">
        <f t="shared" ref="AF11:AF43" si="1">AE11/AD11</f>
        <v>1</v>
      </c>
    </row>
    <row r="12" spans="1:51" x14ac:dyDescent="0.3">
      <c r="A12" s="82">
        <v>3</v>
      </c>
      <c r="B12" s="91" t="s">
        <v>150</v>
      </c>
      <c r="C12" s="92">
        <v>1500000</v>
      </c>
      <c r="D12" s="85">
        <v>1500000</v>
      </c>
      <c r="E12" s="85"/>
      <c r="F12" s="88">
        <f>1018883.18</f>
        <v>1018883.18</v>
      </c>
      <c r="G12" s="89"/>
      <c r="H12" s="89"/>
      <c r="I12" s="89"/>
      <c r="J12" s="84"/>
      <c r="K12" s="86"/>
      <c r="L12" s="84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4">
        <f>SUM(F12:AC12)</f>
        <v>1018883.18</v>
      </c>
      <c r="AE12" s="84">
        <f t="shared" si="0"/>
        <v>1018883.18</v>
      </c>
      <c r="AF12" s="90">
        <f t="shared" si="1"/>
        <v>1</v>
      </c>
      <c r="AI12" s="144">
        <v>1018883.18</v>
      </c>
    </row>
    <row r="13" spans="1:51" x14ac:dyDescent="0.3">
      <c r="A13" s="82">
        <v>4</v>
      </c>
      <c r="B13" s="91" t="s">
        <v>151</v>
      </c>
      <c r="C13" s="92">
        <v>5000000</v>
      </c>
      <c r="D13" s="85">
        <v>5000000</v>
      </c>
      <c r="E13" s="85"/>
      <c r="F13" s="88"/>
      <c r="G13" s="89"/>
      <c r="H13" s="89"/>
      <c r="I13" s="89"/>
      <c r="J13" s="84"/>
      <c r="K13" s="86"/>
      <c r="L13" s="84"/>
      <c r="M13" s="86"/>
      <c r="N13" s="86">
        <f>SUM(AI13)</f>
        <v>976986</v>
      </c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4">
        <f>SUM(F13:AC13)</f>
        <v>976986</v>
      </c>
      <c r="AE13" s="84">
        <f t="shared" si="0"/>
        <v>976986</v>
      </c>
      <c r="AF13" s="90">
        <f t="shared" si="1"/>
        <v>1</v>
      </c>
      <c r="AI13" s="69">
        <v>976986</v>
      </c>
    </row>
    <row r="14" spans="1:51" x14ac:dyDescent="0.3">
      <c r="A14" s="82">
        <v>5</v>
      </c>
      <c r="B14" s="91" t="s">
        <v>152</v>
      </c>
      <c r="C14" s="92">
        <v>0</v>
      </c>
      <c r="D14" s="85">
        <v>0</v>
      </c>
      <c r="E14" s="85"/>
      <c r="F14" s="88"/>
      <c r="G14" s="89"/>
      <c r="H14" s="89"/>
      <c r="I14" s="89"/>
      <c r="J14" s="84"/>
      <c r="K14" s="86"/>
      <c r="L14" s="84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4">
        <f t="shared" ref="AD14:AD43" si="2">SUM(F14:AC14)</f>
        <v>0</v>
      </c>
      <c r="AE14" s="84">
        <f t="shared" si="0"/>
        <v>0</v>
      </c>
      <c r="AF14" s="90" t="e">
        <f t="shared" si="1"/>
        <v>#DIV/0!</v>
      </c>
    </row>
    <row r="15" spans="1:51" x14ac:dyDescent="0.3">
      <c r="A15" s="82">
        <v>6</v>
      </c>
      <c r="B15" s="87" t="s">
        <v>153</v>
      </c>
      <c r="C15" s="93">
        <v>3200000</v>
      </c>
      <c r="D15" s="94">
        <v>3200000</v>
      </c>
      <c r="E15" s="94"/>
      <c r="F15" s="95">
        <f>2428621</f>
        <v>2428621</v>
      </c>
      <c r="G15" s="96"/>
      <c r="H15" s="96"/>
      <c r="I15" s="96"/>
      <c r="J15" s="97"/>
      <c r="K15" s="98"/>
      <c r="L15" s="97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84">
        <f t="shared" si="2"/>
        <v>2428621</v>
      </c>
      <c r="AE15" s="84">
        <f t="shared" si="0"/>
        <v>2428621</v>
      </c>
      <c r="AF15" s="90">
        <f t="shared" si="1"/>
        <v>1</v>
      </c>
    </row>
    <row r="16" spans="1:51" x14ac:dyDescent="0.3">
      <c r="A16" s="99"/>
      <c r="B16" s="100" t="s">
        <v>154</v>
      </c>
      <c r="C16" s="101"/>
      <c r="D16" s="102"/>
      <c r="E16" s="102"/>
      <c r="F16" s="103"/>
      <c r="G16" s="104"/>
      <c r="H16" s="104"/>
      <c r="I16" s="104"/>
      <c r="J16" s="105"/>
      <c r="K16" s="106"/>
      <c r="L16" s="105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5"/>
      <c r="AE16" s="84">
        <f t="shared" si="0"/>
        <v>0</v>
      </c>
      <c r="AF16" s="107" t="e">
        <f t="shared" si="1"/>
        <v>#DIV/0!</v>
      </c>
    </row>
    <row r="17" spans="1:32" x14ac:dyDescent="0.3">
      <c r="A17" s="82">
        <v>1</v>
      </c>
      <c r="B17" s="87" t="s">
        <v>59</v>
      </c>
      <c r="C17" s="92">
        <v>16900</v>
      </c>
      <c r="D17" s="85">
        <v>16900</v>
      </c>
      <c r="E17" s="85"/>
      <c r="F17" s="88">
        <v>8869.16</v>
      </c>
      <c r="G17" s="89"/>
      <c r="H17" s="89"/>
      <c r="I17" s="89"/>
      <c r="J17" s="84"/>
      <c r="K17" s="86"/>
      <c r="L17" s="84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4">
        <f t="shared" si="2"/>
        <v>8869.16</v>
      </c>
      <c r="AE17" s="84">
        <f t="shared" si="0"/>
        <v>8869.16</v>
      </c>
      <c r="AF17" s="90">
        <f t="shared" si="1"/>
        <v>1</v>
      </c>
    </row>
    <row r="18" spans="1:32" x14ac:dyDescent="0.3">
      <c r="A18" s="82">
        <v>2</v>
      </c>
      <c r="B18" s="87" t="s">
        <v>176</v>
      </c>
      <c r="C18" s="92">
        <v>28350</v>
      </c>
      <c r="D18" s="85">
        <v>28350</v>
      </c>
      <c r="E18" s="85"/>
      <c r="F18" s="88">
        <v>20700</v>
      </c>
      <c r="G18" s="89"/>
      <c r="H18" s="89"/>
      <c r="I18" s="89"/>
      <c r="J18" s="84"/>
      <c r="K18" s="86"/>
      <c r="L18" s="84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4">
        <f t="shared" si="2"/>
        <v>20700</v>
      </c>
      <c r="AE18" s="84">
        <f t="shared" si="0"/>
        <v>20700</v>
      </c>
      <c r="AF18" s="90">
        <f t="shared" si="1"/>
        <v>1</v>
      </c>
    </row>
    <row r="19" spans="1:32" x14ac:dyDescent="0.3">
      <c r="A19" s="82">
        <v>3</v>
      </c>
      <c r="B19" s="87" t="s">
        <v>81</v>
      </c>
      <c r="C19" s="92">
        <v>4650</v>
      </c>
      <c r="D19" s="85"/>
      <c r="E19" s="85">
        <v>4650</v>
      </c>
      <c r="F19" s="88"/>
      <c r="G19" s="89">
        <v>2511</v>
      </c>
      <c r="H19" s="89"/>
      <c r="I19" s="89"/>
      <c r="J19" s="84"/>
      <c r="K19" s="86"/>
      <c r="L19" s="84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4">
        <f t="shared" si="2"/>
        <v>2511</v>
      </c>
      <c r="AE19" s="84">
        <f t="shared" si="0"/>
        <v>0</v>
      </c>
      <c r="AF19" s="90">
        <f t="shared" si="1"/>
        <v>0</v>
      </c>
    </row>
    <row r="20" spans="1:32" x14ac:dyDescent="0.3">
      <c r="A20" s="82">
        <v>4</v>
      </c>
      <c r="B20" s="87" t="s">
        <v>177</v>
      </c>
      <c r="C20" s="92">
        <v>23500</v>
      </c>
      <c r="D20" s="85">
        <v>23500</v>
      </c>
      <c r="E20" s="85"/>
      <c r="F20" s="88">
        <v>23400</v>
      </c>
      <c r="G20" s="89"/>
      <c r="H20" s="89"/>
      <c r="I20" s="89"/>
      <c r="J20" s="84"/>
      <c r="K20" s="86"/>
      <c r="L20" s="84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4">
        <f t="shared" si="2"/>
        <v>23400</v>
      </c>
      <c r="AE20" s="84">
        <f t="shared" si="0"/>
        <v>23400</v>
      </c>
      <c r="AF20" s="90">
        <f t="shared" si="1"/>
        <v>1</v>
      </c>
    </row>
    <row r="21" spans="1:32" x14ac:dyDescent="0.3">
      <c r="A21" s="82">
        <v>5</v>
      </c>
      <c r="B21" s="87" t="s">
        <v>107</v>
      </c>
      <c r="C21" s="92">
        <v>40992</v>
      </c>
      <c r="D21" s="85"/>
      <c r="E21" s="85">
        <v>40992</v>
      </c>
      <c r="F21" s="88"/>
      <c r="G21" s="89">
        <v>40992</v>
      </c>
      <c r="H21" s="89"/>
      <c r="I21" s="89"/>
      <c r="J21" s="84"/>
      <c r="K21" s="86"/>
      <c r="L21" s="84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4">
        <f t="shared" si="2"/>
        <v>40992</v>
      </c>
      <c r="AE21" s="84">
        <f t="shared" si="0"/>
        <v>0</v>
      </c>
      <c r="AF21" s="90">
        <f t="shared" si="1"/>
        <v>0</v>
      </c>
    </row>
    <row r="22" spans="1:32" x14ac:dyDescent="0.3">
      <c r="A22" s="82">
        <v>6</v>
      </c>
      <c r="B22" s="87" t="s">
        <v>114</v>
      </c>
      <c r="C22" s="92">
        <v>94760</v>
      </c>
      <c r="D22" s="85"/>
      <c r="E22" s="85">
        <v>94760</v>
      </c>
      <c r="F22" s="88"/>
      <c r="G22" s="89">
        <v>88437.3</v>
      </c>
      <c r="H22" s="89"/>
      <c r="I22" s="89"/>
      <c r="J22" s="84"/>
      <c r="K22" s="86"/>
      <c r="L22" s="84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4">
        <f t="shared" si="2"/>
        <v>88437.3</v>
      </c>
      <c r="AE22" s="84">
        <f t="shared" si="0"/>
        <v>0</v>
      </c>
      <c r="AF22" s="90">
        <f t="shared" si="1"/>
        <v>0</v>
      </c>
    </row>
    <row r="23" spans="1:32" x14ac:dyDescent="0.3">
      <c r="A23" s="82">
        <v>7</v>
      </c>
      <c r="B23" s="87" t="s">
        <v>117</v>
      </c>
      <c r="C23" s="92">
        <v>26000</v>
      </c>
      <c r="D23" s="85">
        <v>26000</v>
      </c>
      <c r="E23" s="85"/>
      <c r="F23" s="88">
        <v>26000</v>
      </c>
      <c r="G23" s="89"/>
      <c r="H23" s="89"/>
      <c r="I23" s="89"/>
      <c r="J23" s="84"/>
      <c r="K23" s="86"/>
      <c r="L23" s="84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4">
        <f t="shared" si="2"/>
        <v>26000</v>
      </c>
      <c r="AE23" s="84">
        <f t="shared" si="0"/>
        <v>26000</v>
      </c>
      <c r="AF23" s="90">
        <f t="shared" si="1"/>
        <v>1</v>
      </c>
    </row>
    <row r="24" spans="1:32" x14ac:dyDescent="0.3">
      <c r="A24" s="82">
        <v>8</v>
      </c>
      <c r="B24" s="87" t="s">
        <v>124</v>
      </c>
      <c r="C24" s="92">
        <v>69700</v>
      </c>
      <c r="D24" s="85"/>
      <c r="E24" s="85">
        <v>69700</v>
      </c>
      <c r="F24" s="88"/>
      <c r="G24" s="89">
        <v>68000</v>
      </c>
      <c r="H24" s="89"/>
      <c r="I24" s="89"/>
      <c r="J24" s="84"/>
      <c r="K24" s="86"/>
      <c r="L24" s="84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4">
        <f t="shared" si="2"/>
        <v>68000</v>
      </c>
      <c r="AE24" s="84">
        <f t="shared" si="0"/>
        <v>0</v>
      </c>
      <c r="AF24" s="90">
        <f t="shared" si="1"/>
        <v>0</v>
      </c>
    </row>
    <row r="25" spans="1:32" x14ac:dyDescent="0.3">
      <c r="A25" s="82">
        <v>9</v>
      </c>
      <c r="B25" s="87" t="s">
        <v>239</v>
      </c>
      <c r="C25" s="92">
        <v>466000</v>
      </c>
      <c r="D25" s="85"/>
      <c r="E25" s="85">
        <v>466000</v>
      </c>
      <c r="F25" s="88"/>
      <c r="G25" s="89"/>
      <c r="H25" s="89"/>
      <c r="I25" s="89">
        <v>466000</v>
      </c>
      <c r="J25" s="84"/>
      <c r="K25" s="86"/>
      <c r="L25" s="84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4">
        <f t="shared" si="2"/>
        <v>466000</v>
      </c>
      <c r="AE25" s="84">
        <f t="shared" si="0"/>
        <v>0</v>
      </c>
      <c r="AF25" s="90">
        <f t="shared" si="1"/>
        <v>0</v>
      </c>
    </row>
    <row r="26" spans="1:32" x14ac:dyDescent="0.3">
      <c r="A26" s="82">
        <v>10</v>
      </c>
      <c r="B26" s="87" t="s">
        <v>241</v>
      </c>
      <c r="C26" s="92">
        <v>8280</v>
      </c>
      <c r="D26" s="85">
        <v>8280</v>
      </c>
      <c r="E26" s="85"/>
      <c r="F26" s="88"/>
      <c r="G26" s="89"/>
      <c r="H26" s="89">
        <v>8280</v>
      </c>
      <c r="I26" s="89"/>
      <c r="J26" s="84"/>
      <c r="K26" s="86"/>
      <c r="L26" s="84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4">
        <f t="shared" si="2"/>
        <v>8280</v>
      </c>
      <c r="AE26" s="84">
        <f t="shared" si="0"/>
        <v>8280</v>
      </c>
      <c r="AF26" s="90">
        <f t="shared" si="1"/>
        <v>1</v>
      </c>
    </row>
    <row r="27" spans="1:32" x14ac:dyDescent="0.3">
      <c r="A27" s="82">
        <v>11</v>
      </c>
      <c r="B27" s="87" t="s">
        <v>240</v>
      </c>
      <c r="C27" s="92">
        <v>396732</v>
      </c>
      <c r="D27" s="85"/>
      <c r="E27" s="85">
        <v>396732</v>
      </c>
      <c r="F27" s="88"/>
      <c r="G27" s="89"/>
      <c r="H27" s="89"/>
      <c r="I27" s="89">
        <v>396732</v>
      </c>
      <c r="J27" s="84"/>
      <c r="K27" s="86"/>
      <c r="L27" s="84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4">
        <f t="shared" si="2"/>
        <v>396732</v>
      </c>
      <c r="AE27" s="84">
        <f t="shared" si="0"/>
        <v>0</v>
      </c>
      <c r="AF27" s="90">
        <f t="shared" si="1"/>
        <v>0</v>
      </c>
    </row>
    <row r="28" spans="1:32" x14ac:dyDescent="0.3">
      <c r="A28" s="82">
        <v>12</v>
      </c>
      <c r="B28" s="87" t="s">
        <v>313</v>
      </c>
      <c r="C28" s="92">
        <v>248000</v>
      </c>
      <c r="D28" s="85"/>
      <c r="E28" s="85">
        <v>248000</v>
      </c>
      <c r="F28" s="88"/>
      <c r="G28" s="89"/>
      <c r="H28" s="89"/>
      <c r="I28" s="89"/>
      <c r="J28" s="84"/>
      <c r="K28" s="86"/>
      <c r="L28" s="84"/>
      <c r="M28" s="86">
        <v>248000</v>
      </c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4">
        <f t="shared" si="2"/>
        <v>248000</v>
      </c>
      <c r="AE28" s="84">
        <f>F28+H28+J28+L28+N28</f>
        <v>0</v>
      </c>
      <c r="AF28" s="90">
        <f t="shared" si="1"/>
        <v>0</v>
      </c>
    </row>
    <row r="29" spans="1:32" x14ac:dyDescent="0.3">
      <c r="A29" s="82">
        <v>13</v>
      </c>
      <c r="B29" s="87" t="s">
        <v>314</v>
      </c>
      <c r="C29" s="92">
        <v>450000</v>
      </c>
      <c r="D29" s="85"/>
      <c r="E29" s="85">
        <v>450000</v>
      </c>
      <c r="F29" s="88"/>
      <c r="G29" s="89"/>
      <c r="H29" s="89"/>
      <c r="I29" s="89"/>
      <c r="J29" s="84"/>
      <c r="K29" s="86"/>
      <c r="L29" s="84"/>
      <c r="M29" s="86">
        <v>450000</v>
      </c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4">
        <f t="shared" si="2"/>
        <v>450000</v>
      </c>
      <c r="AE29" s="84">
        <f t="shared" si="0"/>
        <v>0</v>
      </c>
      <c r="AF29" s="90">
        <f t="shared" si="1"/>
        <v>0</v>
      </c>
    </row>
    <row r="30" spans="1:32" x14ac:dyDescent="0.3">
      <c r="A30" s="82"/>
      <c r="B30" s="87"/>
      <c r="C30" s="92"/>
      <c r="D30" s="85"/>
      <c r="E30" s="85"/>
      <c r="F30" s="88"/>
      <c r="G30" s="89"/>
      <c r="H30" s="89"/>
      <c r="I30" s="89"/>
      <c r="J30" s="84"/>
      <c r="K30" s="86"/>
      <c r="L30" s="84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4">
        <f t="shared" si="2"/>
        <v>0</v>
      </c>
      <c r="AE30" s="84">
        <f t="shared" si="0"/>
        <v>0</v>
      </c>
      <c r="AF30" s="90" t="e">
        <f t="shared" si="1"/>
        <v>#DIV/0!</v>
      </c>
    </row>
    <row r="31" spans="1:32" x14ac:dyDescent="0.3">
      <c r="A31" s="82"/>
      <c r="B31" s="87"/>
      <c r="C31" s="92"/>
      <c r="D31" s="85"/>
      <c r="E31" s="85"/>
      <c r="F31" s="88"/>
      <c r="G31" s="89"/>
      <c r="H31" s="89"/>
      <c r="I31" s="89"/>
      <c r="J31" s="84"/>
      <c r="K31" s="86"/>
      <c r="L31" s="84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4">
        <f t="shared" si="2"/>
        <v>0</v>
      </c>
      <c r="AE31" s="84">
        <f t="shared" si="0"/>
        <v>0</v>
      </c>
      <c r="AF31" s="90" t="e">
        <f t="shared" si="1"/>
        <v>#DIV/0!</v>
      </c>
    </row>
    <row r="32" spans="1:32" x14ac:dyDescent="0.3">
      <c r="A32" s="82"/>
      <c r="B32" s="87"/>
      <c r="C32" s="92"/>
      <c r="D32" s="85"/>
      <c r="E32" s="85"/>
      <c r="F32" s="88"/>
      <c r="G32" s="89"/>
      <c r="H32" s="89"/>
      <c r="I32" s="89"/>
      <c r="J32" s="84"/>
      <c r="K32" s="86"/>
      <c r="L32" s="84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4">
        <f t="shared" si="2"/>
        <v>0</v>
      </c>
      <c r="AE32" s="84">
        <f t="shared" si="0"/>
        <v>0</v>
      </c>
      <c r="AF32" s="90" t="e">
        <f t="shared" si="1"/>
        <v>#DIV/0!</v>
      </c>
    </row>
    <row r="33" spans="1:32" ht="18.75" customHeight="1" x14ac:dyDescent="0.3">
      <c r="A33" s="99"/>
      <c r="B33" s="100" t="s">
        <v>155</v>
      </c>
      <c r="C33" s="101"/>
      <c r="D33" s="102"/>
      <c r="E33" s="102"/>
      <c r="F33" s="103"/>
      <c r="G33" s="104"/>
      <c r="H33" s="104"/>
      <c r="I33" s="104"/>
      <c r="J33" s="105"/>
      <c r="K33" s="106"/>
      <c r="L33" s="105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5"/>
      <c r="AE33" s="84">
        <f t="shared" si="0"/>
        <v>0</v>
      </c>
      <c r="AF33" s="107" t="e">
        <f t="shared" si="1"/>
        <v>#DIV/0!</v>
      </c>
    </row>
    <row r="34" spans="1:32" ht="18.75" customHeight="1" x14ac:dyDescent="0.3">
      <c r="A34" s="82">
        <v>1</v>
      </c>
      <c r="B34" s="87" t="s">
        <v>156</v>
      </c>
      <c r="C34" s="92">
        <v>0</v>
      </c>
      <c r="D34" s="85">
        <v>0</v>
      </c>
      <c r="E34" s="85"/>
      <c r="F34" s="88"/>
      <c r="G34" s="89"/>
      <c r="H34" s="89"/>
      <c r="I34" s="89"/>
      <c r="J34" s="84"/>
      <c r="K34" s="86"/>
      <c r="L34" s="84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4">
        <f t="shared" si="2"/>
        <v>0</v>
      </c>
      <c r="AE34" s="84">
        <f t="shared" si="0"/>
        <v>0</v>
      </c>
      <c r="AF34" s="90" t="e">
        <f t="shared" si="1"/>
        <v>#DIV/0!</v>
      </c>
    </row>
    <row r="35" spans="1:32" ht="18.75" customHeight="1" x14ac:dyDescent="0.3">
      <c r="A35" s="82">
        <v>2</v>
      </c>
      <c r="B35" s="87" t="s">
        <v>157</v>
      </c>
      <c r="C35" s="92">
        <v>400000</v>
      </c>
      <c r="D35" s="85">
        <v>400000</v>
      </c>
      <c r="E35" s="85"/>
      <c r="F35" s="88">
        <v>389901</v>
      </c>
      <c r="G35" s="89"/>
      <c r="H35" s="89"/>
      <c r="I35" s="89"/>
      <c r="J35" s="84"/>
      <c r="K35" s="86"/>
      <c r="L35" s="84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4">
        <f t="shared" si="2"/>
        <v>389901</v>
      </c>
      <c r="AE35" s="84">
        <f t="shared" si="0"/>
        <v>389901</v>
      </c>
      <c r="AF35" s="90">
        <f t="shared" si="1"/>
        <v>1</v>
      </c>
    </row>
    <row r="36" spans="1:32" ht="18.75" customHeight="1" x14ac:dyDescent="0.3">
      <c r="A36" s="82">
        <v>3</v>
      </c>
      <c r="B36" s="87" t="s">
        <v>158</v>
      </c>
      <c r="C36" s="92">
        <v>5239000</v>
      </c>
      <c r="D36" s="85">
        <v>5239000</v>
      </c>
      <c r="E36" s="85"/>
      <c r="F36" s="88">
        <f>2052369.16</f>
        <v>2052369.16</v>
      </c>
      <c r="G36" s="89"/>
      <c r="H36" s="89"/>
      <c r="I36" s="89"/>
      <c r="J36" s="84"/>
      <c r="K36" s="86"/>
      <c r="L36" s="84">
        <v>3296329</v>
      </c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4">
        <f>SUM(F36:AC36)</f>
        <v>5348698.16</v>
      </c>
      <c r="AE36" s="84">
        <f t="shared" si="0"/>
        <v>5348698.16</v>
      </c>
      <c r="AF36" s="90">
        <f t="shared" si="1"/>
        <v>1</v>
      </c>
    </row>
    <row r="37" spans="1:32" x14ac:dyDescent="0.3">
      <c r="A37" s="82">
        <v>4</v>
      </c>
      <c r="B37" s="87" t="s">
        <v>159</v>
      </c>
      <c r="C37" s="92">
        <v>2000000</v>
      </c>
      <c r="D37" s="85">
        <v>2000000</v>
      </c>
      <c r="E37" s="85"/>
      <c r="F37" s="88">
        <f>1985169</f>
        <v>1985169</v>
      </c>
      <c r="G37" s="89"/>
      <c r="H37" s="89"/>
      <c r="I37" s="89"/>
      <c r="J37" s="84"/>
      <c r="K37" s="86"/>
      <c r="L37" s="84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4">
        <f>SUM(F37:AC37)</f>
        <v>1985169</v>
      </c>
      <c r="AE37" s="84">
        <f t="shared" si="0"/>
        <v>1985169</v>
      </c>
      <c r="AF37" s="90">
        <f t="shared" si="1"/>
        <v>1</v>
      </c>
    </row>
    <row r="38" spans="1:32" x14ac:dyDescent="0.3">
      <c r="A38" s="82">
        <v>5</v>
      </c>
      <c r="B38" s="87" t="s">
        <v>160</v>
      </c>
      <c r="C38" s="92">
        <v>200000</v>
      </c>
      <c r="D38" s="85"/>
      <c r="E38" s="85">
        <v>17120</v>
      </c>
      <c r="F38" s="88"/>
      <c r="G38" s="89"/>
      <c r="H38" s="89"/>
      <c r="I38" s="89"/>
      <c r="J38" s="84"/>
      <c r="K38" s="86"/>
      <c r="L38" s="84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4">
        <f t="shared" si="2"/>
        <v>0</v>
      </c>
      <c r="AE38" s="84">
        <f t="shared" si="0"/>
        <v>0</v>
      </c>
      <c r="AF38" s="90" t="e">
        <f t="shared" si="1"/>
        <v>#DIV/0!</v>
      </c>
    </row>
    <row r="39" spans="1:32" x14ac:dyDescent="0.3">
      <c r="A39" s="82"/>
      <c r="B39" s="87" t="s">
        <v>161</v>
      </c>
      <c r="C39" s="92">
        <v>520000</v>
      </c>
      <c r="D39" s="85">
        <v>520000</v>
      </c>
      <c r="E39" s="85">
        <v>55000</v>
      </c>
      <c r="F39" s="88">
        <f>16000+21600</f>
        <v>37600</v>
      </c>
      <c r="G39" s="89"/>
      <c r="H39" s="89"/>
      <c r="I39" s="89"/>
      <c r="J39" s="84">
        <v>66359.81</v>
      </c>
      <c r="K39" s="86">
        <v>26640</v>
      </c>
      <c r="L39" s="84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4">
        <f t="shared" si="2"/>
        <v>130599.81</v>
      </c>
      <c r="AE39" s="84">
        <f t="shared" si="0"/>
        <v>103959.81</v>
      </c>
      <c r="AF39" s="90">
        <f t="shared" si="1"/>
        <v>0.79601807996504736</v>
      </c>
    </row>
    <row r="40" spans="1:32" x14ac:dyDescent="0.3">
      <c r="A40" s="82"/>
      <c r="B40" s="87" t="s">
        <v>317</v>
      </c>
      <c r="C40" s="92">
        <v>29600</v>
      </c>
      <c r="D40" s="85">
        <v>29600</v>
      </c>
      <c r="E40" s="85"/>
      <c r="F40" s="88"/>
      <c r="G40" s="89"/>
      <c r="H40" s="89"/>
      <c r="I40" s="89"/>
      <c r="J40" s="84"/>
      <c r="K40" s="86"/>
      <c r="L40" s="84">
        <v>31672</v>
      </c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4">
        <f t="shared" si="2"/>
        <v>31672</v>
      </c>
      <c r="AE40" s="84">
        <f t="shared" si="0"/>
        <v>31672</v>
      </c>
      <c r="AF40" s="90">
        <f t="shared" si="1"/>
        <v>1</v>
      </c>
    </row>
    <row r="41" spans="1:32" x14ac:dyDescent="0.3">
      <c r="A41" s="82">
        <v>6</v>
      </c>
      <c r="B41" s="87" t="s">
        <v>355</v>
      </c>
      <c r="C41" s="92">
        <v>40158</v>
      </c>
      <c r="D41" s="85">
        <v>40158</v>
      </c>
      <c r="E41" s="85"/>
      <c r="F41" s="88"/>
      <c r="G41" s="89"/>
      <c r="H41" s="89"/>
      <c r="I41" s="89"/>
      <c r="J41" s="84"/>
      <c r="K41" s="86"/>
      <c r="L41" s="84"/>
      <c r="M41" s="86"/>
      <c r="N41" s="86">
        <v>40158</v>
      </c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4">
        <f t="shared" si="2"/>
        <v>40158</v>
      </c>
      <c r="AE41" s="84">
        <f t="shared" si="0"/>
        <v>40158</v>
      </c>
      <c r="AF41" s="90">
        <f t="shared" si="1"/>
        <v>1</v>
      </c>
    </row>
    <row r="42" spans="1:32" x14ac:dyDescent="0.3">
      <c r="A42" s="82">
        <v>7</v>
      </c>
      <c r="B42" s="87" t="s">
        <v>357</v>
      </c>
      <c r="C42" s="92">
        <v>37520</v>
      </c>
      <c r="D42" s="85">
        <v>37520</v>
      </c>
      <c r="E42" s="85"/>
      <c r="F42" s="88"/>
      <c r="G42" s="89"/>
      <c r="H42" s="89"/>
      <c r="I42" s="89"/>
      <c r="J42" s="84"/>
      <c r="K42" s="86"/>
      <c r="L42" s="84"/>
      <c r="M42" s="86"/>
      <c r="N42" s="86">
        <v>37520</v>
      </c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4">
        <f t="shared" si="2"/>
        <v>37520</v>
      </c>
      <c r="AE42" s="84">
        <f t="shared" si="0"/>
        <v>37520</v>
      </c>
      <c r="AF42" s="90">
        <f t="shared" si="1"/>
        <v>1</v>
      </c>
    </row>
    <row r="43" spans="1:32" x14ac:dyDescent="0.3">
      <c r="A43" s="108"/>
      <c r="B43" s="109" t="s">
        <v>162</v>
      </c>
      <c r="C43" s="110"/>
      <c r="D43" s="111"/>
      <c r="E43" s="111"/>
      <c r="F43" s="112"/>
      <c r="G43" s="113"/>
      <c r="H43" s="113"/>
      <c r="I43" s="113"/>
      <c r="J43" s="111"/>
      <c r="K43" s="114"/>
      <c r="L43" s="111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114"/>
      <c r="AA43" s="114"/>
      <c r="AB43" s="114"/>
      <c r="AC43" s="114"/>
      <c r="AD43" s="111">
        <f t="shared" si="2"/>
        <v>0</v>
      </c>
      <c r="AE43" s="111">
        <f t="shared" ref="AE43" si="3">F43+H43+J43</f>
        <v>0</v>
      </c>
      <c r="AF43" s="115" t="e">
        <f t="shared" si="1"/>
        <v>#DIV/0!</v>
      </c>
    </row>
    <row r="44" spans="1:32" x14ac:dyDescent="0.3">
      <c r="A44" s="82"/>
      <c r="B44" s="83"/>
      <c r="C44" s="92"/>
      <c r="D44" s="84"/>
      <c r="E44" s="84"/>
      <c r="F44" s="116"/>
      <c r="G44" s="89"/>
      <c r="H44" s="89"/>
      <c r="I44" s="89"/>
      <c r="J44" s="84"/>
      <c r="K44" s="86"/>
      <c r="L44" s="84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4"/>
      <c r="AE44" s="84"/>
      <c r="AF44" s="90"/>
    </row>
    <row r="45" spans="1:32" s="119" customFormat="1" x14ac:dyDescent="0.3">
      <c r="A45" s="249"/>
      <c r="B45" s="249" t="s">
        <v>163</v>
      </c>
      <c r="C45" s="92">
        <f t="shared" ref="C45:AC45" si="4">SUM(C9:C43)</f>
        <v>111840142</v>
      </c>
      <c r="D45" s="92">
        <f t="shared" si="4"/>
        <v>109869308</v>
      </c>
      <c r="E45" s="92">
        <f t="shared" si="4"/>
        <v>1842954</v>
      </c>
      <c r="F45" s="92">
        <f t="shared" si="4"/>
        <v>8700195.6799999997</v>
      </c>
      <c r="G45" s="92">
        <f t="shared" si="4"/>
        <v>199940.3</v>
      </c>
      <c r="H45" s="92">
        <f t="shared" si="4"/>
        <v>2396177.09</v>
      </c>
      <c r="I45" s="92">
        <f t="shared" si="4"/>
        <v>862732</v>
      </c>
      <c r="J45" s="92">
        <f t="shared" si="4"/>
        <v>15962835.810000001</v>
      </c>
      <c r="K45" s="92">
        <f t="shared" si="4"/>
        <v>26640</v>
      </c>
      <c r="L45" s="92">
        <f>SUM(L9:L43)</f>
        <v>11072595</v>
      </c>
      <c r="M45" s="92">
        <f t="shared" si="4"/>
        <v>698000</v>
      </c>
      <c r="N45" s="92">
        <f t="shared" si="4"/>
        <v>16296384</v>
      </c>
      <c r="O45" s="92">
        <f t="shared" si="4"/>
        <v>0</v>
      </c>
      <c r="P45" s="92">
        <f t="shared" si="4"/>
        <v>0</v>
      </c>
      <c r="Q45" s="92">
        <f t="shared" si="4"/>
        <v>0</v>
      </c>
      <c r="R45" s="92">
        <f t="shared" si="4"/>
        <v>0</v>
      </c>
      <c r="S45" s="92">
        <f t="shared" si="4"/>
        <v>0</v>
      </c>
      <c r="T45" s="92">
        <f t="shared" si="4"/>
        <v>0</v>
      </c>
      <c r="U45" s="92">
        <f t="shared" si="4"/>
        <v>0</v>
      </c>
      <c r="V45" s="92">
        <f t="shared" si="4"/>
        <v>0</v>
      </c>
      <c r="W45" s="92">
        <f t="shared" si="4"/>
        <v>0</v>
      </c>
      <c r="X45" s="92">
        <f t="shared" si="4"/>
        <v>0</v>
      </c>
      <c r="Y45" s="92">
        <f t="shared" si="4"/>
        <v>0</v>
      </c>
      <c r="Z45" s="92">
        <f t="shared" si="4"/>
        <v>0</v>
      </c>
      <c r="AA45" s="92">
        <f t="shared" si="4"/>
        <v>0</v>
      </c>
      <c r="AB45" s="92">
        <f t="shared" si="4"/>
        <v>0</v>
      </c>
      <c r="AC45" s="92">
        <f t="shared" si="4"/>
        <v>0</v>
      </c>
      <c r="AD45" s="92">
        <f>SUM(AD9:AD39)</f>
        <v>56106149.879999995</v>
      </c>
      <c r="AE45" s="92">
        <f>SUM(AE9:AE39)</f>
        <v>54318837.579999998</v>
      </c>
      <c r="AF45" s="118">
        <f>AE45/AD45</f>
        <v>0.96814409286998471</v>
      </c>
    </row>
    <row r="46" spans="1:32" s="119" customFormat="1" x14ac:dyDescent="0.3">
      <c r="A46" s="250"/>
      <c r="B46" s="250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1"/>
    </row>
    <row r="47" spans="1:32" x14ac:dyDescent="0.3">
      <c r="A47" s="122"/>
      <c r="B47" s="69" t="s">
        <v>164</v>
      </c>
      <c r="C47" s="69"/>
      <c r="D47" s="123">
        <f>D45</f>
        <v>109869308</v>
      </c>
      <c r="E47" s="124"/>
      <c r="G47" s="126"/>
      <c r="H47" s="126"/>
      <c r="I47" s="126"/>
      <c r="J47" s="126"/>
      <c r="K47" s="126"/>
      <c r="L47" s="126"/>
      <c r="M47" s="126"/>
      <c r="N47" s="126"/>
      <c r="O47" s="126"/>
      <c r="P47" s="126"/>
      <c r="Q47" s="126"/>
      <c r="R47" s="126"/>
      <c r="S47" s="126"/>
      <c r="T47" s="126"/>
      <c r="U47" s="126"/>
      <c r="V47" s="126"/>
      <c r="W47" s="126"/>
      <c r="X47" s="126"/>
      <c r="Y47" s="126"/>
      <c r="Z47" s="126"/>
      <c r="AA47" s="126"/>
      <c r="AB47" s="126"/>
      <c r="AC47" s="126"/>
      <c r="AD47" s="69"/>
      <c r="AE47" s="69"/>
    </row>
    <row r="48" spans="1:32" ht="19.5" thickBot="1" x14ac:dyDescent="0.35">
      <c r="B48" s="119" t="s">
        <v>165</v>
      </c>
      <c r="C48" s="69"/>
      <c r="D48" s="127">
        <f>SUM(D47*0.3)</f>
        <v>32960792.399999999</v>
      </c>
      <c r="E48" s="128"/>
      <c r="AD48" s="119"/>
      <c r="AE48" s="69"/>
    </row>
    <row r="49" spans="1:51" ht="19.5" thickTop="1" x14ac:dyDescent="0.3">
      <c r="C49" s="69"/>
      <c r="D49" s="69"/>
      <c r="E49" s="129"/>
      <c r="AD49" s="69"/>
      <c r="AE49" s="69"/>
      <c r="AF49" s="130"/>
    </row>
    <row r="50" spans="1:51" x14ac:dyDescent="0.3">
      <c r="B50" s="69" t="s">
        <v>166</v>
      </c>
      <c r="C50" s="69"/>
      <c r="D50" s="128">
        <f>SUM(AE45)</f>
        <v>54318837.579999998</v>
      </c>
      <c r="E50" s="130"/>
      <c r="L50" s="92"/>
    </row>
    <row r="51" spans="1:51" x14ac:dyDescent="0.3">
      <c r="B51" s="119" t="s">
        <v>167</v>
      </c>
      <c r="D51" s="131">
        <f>SUM(D50/D47)</f>
        <v>0.49439500956900539</v>
      </c>
    </row>
    <row r="53" spans="1:51" s="125" customFormat="1" x14ac:dyDescent="0.3">
      <c r="A53" s="69"/>
      <c r="B53" s="69" t="s">
        <v>168</v>
      </c>
      <c r="C53" s="69"/>
      <c r="D53" s="129">
        <f>D50-D48</f>
        <v>21358045.18</v>
      </c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</row>
  </sheetData>
  <mergeCells count="46"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6:A7"/>
    <mergeCell ref="B6:B7"/>
    <mergeCell ref="C6:E6"/>
    <mergeCell ref="F6:F7"/>
    <mergeCell ref="G6:G7"/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</sheetPr>
  <dimension ref="A2:N48"/>
  <sheetViews>
    <sheetView tabSelected="1" zoomScale="60" zoomScaleNormal="60" workbookViewId="0">
      <selection activeCell="L15" sqref="L15:L18"/>
    </sheetView>
  </sheetViews>
  <sheetFormatPr defaultColWidth="9.125" defaultRowHeight="21" x14ac:dyDescent="0.35"/>
  <cols>
    <col min="1" max="1" width="6.875" style="43" bestFit="1" customWidth="1"/>
    <col min="2" max="2" width="43.5" style="2" customWidth="1"/>
    <col min="3" max="3" width="14.375" style="44" customWidth="1"/>
    <col min="4" max="4" width="13.875" style="44" customWidth="1"/>
    <col min="5" max="5" width="10.25" style="2" customWidth="1"/>
    <col min="6" max="6" width="26.5" style="2" customWidth="1"/>
    <col min="7" max="7" width="14.375" style="44" customWidth="1"/>
    <col min="8" max="8" width="20" style="45" customWidth="1"/>
    <col min="9" max="9" width="18.625" style="46" customWidth="1"/>
    <col min="10" max="10" width="17.125" style="2" customWidth="1"/>
    <col min="11" max="11" width="29.625" style="2" customWidth="1"/>
    <col min="12" max="12" width="24.375" style="2" customWidth="1"/>
    <col min="13" max="13" width="12" style="2" customWidth="1"/>
    <col min="14" max="14" width="13.25" style="2" customWidth="1"/>
    <col min="15" max="16384" width="9.125" style="2"/>
  </cols>
  <sheetData>
    <row r="2" spans="1:14" x14ac:dyDescent="0.35">
      <c r="A2" s="310" t="s">
        <v>352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254" t="s">
        <v>0</v>
      </c>
    </row>
    <row r="3" spans="1:14" x14ac:dyDescent="0.35">
      <c r="A3" s="310" t="s">
        <v>1</v>
      </c>
      <c r="B3" s="310"/>
      <c r="C3" s="310"/>
      <c r="D3" s="310"/>
      <c r="E3" s="310"/>
      <c r="F3" s="310"/>
      <c r="G3" s="310"/>
      <c r="H3" s="310"/>
      <c r="I3" s="310"/>
      <c r="J3" s="310"/>
      <c r="K3" s="310"/>
      <c r="L3" s="310"/>
      <c r="M3" s="310"/>
    </row>
    <row r="4" spans="1:14" x14ac:dyDescent="0.35">
      <c r="A4" s="310" t="s">
        <v>353</v>
      </c>
      <c r="B4" s="310"/>
      <c r="C4" s="310"/>
      <c r="D4" s="310"/>
      <c r="E4" s="310"/>
      <c r="F4" s="310"/>
      <c r="G4" s="310"/>
      <c r="H4" s="310"/>
      <c r="I4" s="310"/>
      <c r="J4" s="310"/>
      <c r="K4" s="310"/>
      <c r="L4" s="310"/>
      <c r="M4" s="310"/>
    </row>
    <row r="5" spans="1:14" x14ac:dyDescent="0.35">
      <c r="A5" s="3"/>
      <c r="B5" s="254"/>
      <c r="C5" s="254"/>
      <c r="D5" s="254"/>
      <c r="E5" s="254"/>
      <c r="F5" s="254"/>
      <c r="G5" s="254"/>
      <c r="H5" s="254"/>
      <c r="I5" s="254"/>
      <c r="J5" s="254"/>
    </row>
    <row r="6" spans="1:14" ht="42" x14ac:dyDescent="0.35">
      <c r="A6" s="352" t="s">
        <v>2</v>
      </c>
      <c r="B6" s="353" t="s">
        <v>3</v>
      </c>
      <c r="C6" s="4" t="s">
        <v>4</v>
      </c>
      <c r="D6" s="5" t="s">
        <v>5</v>
      </c>
      <c r="E6" s="353" t="s">
        <v>6</v>
      </c>
      <c r="F6" s="353" t="s">
        <v>7</v>
      </c>
      <c r="G6" s="353"/>
      <c r="H6" s="354" t="s">
        <v>8</v>
      </c>
      <c r="I6" s="354"/>
      <c r="J6" s="355" t="s">
        <v>9</v>
      </c>
      <c r="K6" s="355" t="s">
        <v>10</v>
      </c>
      <c r="L6" s="362" t="s">
        <v>11</v>
      </c>
      <c r="M6" s="357" t="s">
        <v>12</v>
      </c>
      <c r="N6" s="358"/>
    </row>
    <row r="7" spans="1:14" ht="63" customHeight="1" x14ac:dyDescent="0.35">
      <c r="A7" s="343"/>
      <c r="B7" s="353"/>
      <c r="C7" s="6" t="s">
        <v>13</v>
      </c>
      <c r="D7" s="7" t="s">
        <v>14</v>
      </c>
      <c r="E7" s="353"/>
      <c r="F7" s="251" t="s">
        <v>15</v>
      </c>
      <c r="G7" s="255" t="s">
        <v>16</v>
      </c>
      <c r="H7" s="262" t="s">
        <v>17</v>
      </c>
      <c r="I7" s="11" t="s">
        <v>18</v>
      </c>
      <c r="J7" s="290"/>
      <c r="K7" s="290"/>
      <c r="L7" s="362"/>
      <c r="M7" s="263" t="s">
        <v>19</v>
      </c>
      <c r="N7" s="14" t="s">
        <v>20</v>
      </c>
    </row>
    <row r="8" spans="1:14" ht="21" customHeight="1" x14ac:dyDescent="0.35">
      <c r="A8" s="327">
        <v>1</v>
      </c>
      <c r="B8" s="58" t="s">
        <v>320</v>
      </c>
      <c r="C8" s="312">
        <v>40158</v>
      </c>
      <c r="D8" s="286">
        <v>42969.06</v>
      </c>
      <c r="E8" s="316" t="s">
        <v>21</v>
      </c>
      <c r="F8" s="256" t="s">
        <v>321</v>
      </c>
      <c r="G8" s="255">
        <v>42969.06</v>
      </c>
      <c r="H8" s="332" t="s">
        <v>321</v>
      </c>
      <c r="I8" s="318">
        <v>42969.06</v>
      </c>
      <c r="J8" s="60"/>
      <c r="K8" s="251"/>
      <c r="L8" s="297" t="s">
        <v>356</v>
      </c>
      <c r="M8" s="300" t="s">
        <v>23</v>
      </c>
      <c r="N8" s="303"/>
    </row>
    <row r="9" spans="1:14" ht="21" customHeight="1" x14ac:dyDescent="0.35">
      <c r="A9" s="328"/>
      <c r="B9" s="61" t="s">
        <v>118</v>
      </c>
      <c r="C9" s="313"/>
      <c r="D9" s="287"/>
      <c r="E9" s="317"/>
      <c r="F9" s="257" t="s">
        <v>322</v>
      </c>
      <c r="G9" s="259">
        <v>47390.3</v>
      </c>
      <c r="H9" s="333"/>
      <c r="I9" s="293"/>
      <c r="J9" s="261" t="s">
        <v>22</v>
      </c>
      <c r="K9" s="18" t="s">
        <v>323</v>
      </c>
      <c r="L9" s="298"/>
      <c r="M9" s="371"/>
      <c r="N9" s="301"/>
    </row>
    <row r="10" spans="1:14" ht="21" customHeight="1" x14ac:dyDescent="0.35">
      <c r="A10" s="328"/>
      <c r="B10" s="61" t="s">
        <v>324</v>
      </c>
      <c r="C10" s="313"/>
      <c r="D10" s="287"/>
      <c r="E10" s="317"/>
      <c r="F10" s="257" t="s">
        <v>325</v>
      </c>
      <c r="G10" s="259">
        <v>47636.4</v>
      </c>
      <c r="H10" s="333"/>
      <c r="I10" s="293"/>
      <c r="J10" s="261" t="s">
        <v>24</v>
      </c>
      <c r="K10" s="16" t="s">
        <v>326</v>
      </c>
      <c r="L10" s="298"/>
      <c r="M10" s="371"/>
      <c r="N10" s="301"/>
    </row>
    <row r="11" spans="1:14" ht="21" customHeight="1" x14ac:dyDescent="0.35">
      <c r="A11" s="327">
        <v>2</v>
      </c>
      <c r="B11" s="58" t="s">
        <v>33</v>
      </c>
      <c r="C11" s="312">
        <v>320000</v>
      </c>
      <c r="D11" s="286">
        <v>241535</v>
      </c>
      <c r="E11" s="316" t="s">
        <v>21</v>
      </c>
      <c r="F11" s="290" t="s">
        <v>30</v>
      </c>
      <c r="G11" s="351">
        <v>237585</v>
      </c>
      <c r="H11" s="290" t="s">
        <v>30</v>
      </c>
      <c r="I11" s="318">
        <v>237585</v>
      </c>
      <c r="J11" s="60"/>
      <c r="K11" s="251"/>
      <c r="L11" s="297" t="s">
        <v>236</v>
      </c>
      <c r="M11" s="300" t="s">
        <v>23</v>
      </c>
      <c r="N11" s="300"/>
    </row>
    <row r="12" spans="1:14" ht="21" customHeight="1" x14ac:dyDescent="0.35">
      <c r="A12" s="328"/>
      <c r="B12" s="61" t="s">
        <v>37</v>
      </c>
      <c r="C12" s="313"/>
      <c r="D12" s="287"/>
      <c r="E12" s="317"/>
      <c r="F12" s="291"/>
      <c r="G12" s="341"/>
      <c r="H12" s="291"/>
      <c r="I12" s="293"/>
      <c r="J12" s="261" t="s">
        <v>25</v>
      </c>
      <c r="K12" s="18" t="s">
        <v>327</v>
      </c>
      <c r="L12" s="298"/>
      <c r="M12" s="371"/>
      <c r="N12" s="371"/>
    </row>
    <row r="13" spans="1:14" ht="21" customHeight="1" x14ac:dyDescent="0.35">
      <c r="A13" s="328"/>
      <c r="B13" s="61" t="s">
        <v>328</v>
      </c>
      <c r="C13" s="313"/>
      <c r="D13" s="287"/>
      <c r="E13" s="317"/>
      <c r="F13" s="291"/>
      <c r="G13" s="341"/>
      <c r="H13" s="291"/>
      <c r="I13" s="293"/>
      <c r="J13" s="261" t="s">
        <v>24</v>
      </c>
      <c r="K13" s="16" t="s">
        <v>329</v>
      </c>
      <c r="L13" s="298"/>
      <c r="M13" s="371"/>
      <c r="N13" s="371"/>
    </row>
    <row r="14" spans="1:14" ht="21" customHeight="1" x14ac:dyDescent="0.35">
      <c r="A14" s="328"/>
      <c r="B14" s="63"/>
      <c r="C14" s="313"/>
      <c r="D14" s="287"/>
      <c r="E14" s="317"/>
      <c r="F14" s="292"/>
      <c r="G14" s="342"/>
      <c r="H14" s="292"/>
      <c r="I14" s="294"/>
      <c r="J14" s="261"/>
      <c r="K14" s="16"/>
      <c r="L14" s="299"/>
      <c r="M14" s="393"/>
      <c r="N14" s="393"/>
    </row>
    <row r="15" spans="1:14" ht="21" customHeight="1" x14ac:dyDescent="0.35">
      <c r="A15" s="327">
        <v>3</v>
      </c>
      <c r="B15" s="58" t="s">
        <v>330</v>
      </c>
      <c r="C15" s="312">
        <v>37520</v>
      </c>
      <c r="D15" s="286">
        <v>40146.400000000001</v>
      </c>
      <c r="E15" s="316" t="s">
        <v>21</v>
      </c>
      <c r="F15" s="256" t="s">
        <v>73</v>
      </c>
      <c r="G15" s="255">
        <v>40146.400000000001</v>
      </c>
      <c r="H15" s="332" t="s">
        <v>73</v>
      </c>
      <c r="I15" s="318">
        <v>40146.400000000001</v>
      </c>
      <c r="J15" s="60"/>
      <c r="K15" s="251"/>
      <c r="L15" s="297" t="s">
        <v>358</v>
      </c>
      <c r="M15" s="371" t="s">
        <v>23</v>
      </c>
      <c r="N15" s="371"/>
    </row>
    <row r="16" spans="1:14" ht="21" customHeight="1" x14ac:dyDescent="0.35">
      <c r="A16" s="328"/>
      <c r="B16" s="61" t="s">
        <v>331</v>
      </c>
      <c r="C16" s="313"/>
      <c r="D16" s="287"/>
      <c r="E16" s="317"/>
      <c r="F16" s="339" t="s">
        <v>332</v>
      </c>
      <c r="G16" s="341">
        <v>41601.599999999999</v>
      </c>
      <c r="H16" s="333"/>
      <c r="I16" s="293"/>
      <c r="J16" s="261" t="s">
        <v>22</v>
      </c>
      <c r="K16" s="18" t="s">
        <v>333</v>
      </c>
      <c r="L16" s="298"/>
      <c r="M16" s="371"/>
      <c r="N16" s="371"/>
    </row>
    <row r="17" spans="1:14" ht="21" customHeight="1" x14ac:dyDescent="0.35">
      <c r="A17" s="328"/>
      <c r="B17" s="61"/>
      <c r="C17" s="313"/>
      <c r="D17" s="287"/>
      <c r="E17" s="317"/>
      <c r="F17" s="339"/>
      <c r="G17" s="341"/>
      <c r="H17" s="333"/>
      <c r="I17" s="293"/>
      <c r="J17" s="261" t="s">
        <v>24</v>
      </c>
      <c r="K17" s="16" t="s">
        <v>334</v>
      </c>
      <c r="L17" s="298"/>
      <c r="M17" s="371"/>
      <c r="N17" s="371"/>
    </row>
    <row r="18" spans="1:14" ht="21" customHeight="1" x14ac:dyDescent="0.35">
      <c r="A18" s="328"/>
      <c r="B18" s="63"/>
      <c r="C18" s="313"/>
      <c r="D18" s="287"/>
      <c r="E18" s="317"/>
      <c r="F18" s="258" t="s">
        <v>335</v>
      </c>
      <c r="G18" s="260">
        <v>42051</v>
      </c>
      <c r="H18" s="334"/>
      <c r="I18" s="294"/>
      <c r="J18" s="261"/>
      <c r="K18" s="16"/>
      <c r="L18" s="299"/>
      <c r="M18" s="393"/>
      <c r="N18" s="393"/>
    </row>
    <row r="19" spans="1:14" ht="21.75" customHeight="1" x14ac:dyDescent="0.35">
      <c r="A19" s="25"/>
      <c r="B19" s="288" t="s">
        <v>28</v>
      </c>
      <c r="C19" s="288"/>
      <c r="D19" s="288"/>
      <c r="E19" s="288"/>
      <c r="F19" s="288"/>
      <c r="G19" s="288"/>
      <c r="H19" s="289"/>
      <c r="I19" s="26">
        <f>SUM(I8:I18)</f>
        <v>320700.46000000002</v>
      </c>
      <c r="J19" s="27"/>
      <c r="K19" s="28"/>
      <c r="L19" s="66"/>
      <c r="M19" s="67"/>
      <c r="N19" s="68"/>
    </row>
    <row r="20" spans="1:14" ht="21" customHeight="1" x14ac:dyDescent="0.35">
      <c r="A20" s="29"/>
      <c r="B20" s="30"/>
      <c r="C20" s="31"/>
      <c r="D20" s="31"/>
      <c r="E20" s="30"/>
      <c r="F20" s="30"/>
      <c r="G20" s="31"/>
      <c r="H20" s="32"/>
      <c r="I20" s="33"/>
      <c r="J20" s="30"/>
      <c r="K20" s="30"/>
      <c r="L20" s="34"/>
      <c r="M20" s="34"/>
      <c r="N20" s="34"/>
    </row>
    <row r="21" spans="1:14" x14ac:dyDescent="0.35">
      <c r="A21" s="3"/>
      <c r="B21" s="254"/>
      <c r="C21" s="254"/>
      <c r="D21" s="254"/>
      <c r="E21" s="254"/>
      <c r="F21" s="254"/>
      <c r="G21" s="254"/>
      <c r="H21" s="254"/>
      <c r="I21" s="203"/>
      <c r="J21" s="203"/>
      <c r="K21" s="46"/>
    </row>
    <row r="22" spans="1:14" x14ac:dyDescent="0.35">
      <c r="A22" s="310" t="s">
        <v>354</v>
      </c>
      <c r="B22" s="310"/>
      <c r="C22" s="310"/>
      <c r="D22" s="310"/>
      <c r="E22" s="310"/>
      <c r="F22" s="310"/>
      <c r="G22" s="310"/>
      <c r="H22" s="310"/>
      <c r="I22" s="310"/>
      <c r="J22" s="310"/>
      <c r="K22" s="310"/>
      <c r="L22" s="310"/>
      <c r="M22" s="310"/>
      <c r="N22" s="254" t="s">
        <v>0</v>
      </c>
    </row>
    <row r="23" spans="1:14" x14ac:dyDescent="0.35">
      <c r="A23" s="310" t="s">
        <v>1</v>
      </c>
      <c r="B23" s="310"/>
      <c r="C23" s="310"/>
      <c r="D23" s="310"/>
      <c r="E23" s="310"/>
      <c r="F23" s="310"/>
      <c r="G23" s="310"/>
      <c r="H23" s="310"/>
      <c r="I23" s="310"/>
      <c r="J23" s="310"/>
      <c r="K23" s="310"/>
      <c r="L23" s="310"/>
      <c r="M23" s="310"/>
      <c r="N23" s="34"/>
    </row>
    <row r="24" spans="1:14" x14ac:dyDescent="0.35">
      <c r="A24" s="310" t="s">
        <v>353</v>
      </c>
      <c r="B24" s="310"/>
      <c r="C24" s="310"/>
      <c r="D24" s="310"/>
      <c r="E24" s="310"/>
      <c r="F24" s="310"/>
      <c r="G24" s="310"/>
      <c r="H24" s="310"/>
      <c r="I24" s="310"/>
      <c r="J24" s="310"/>
      <c r="K24" s="310"/>
      <c r="L24" s="310"/>
      <c r="M24" s="310"/>
      <c r="N24" s="34"/>
    </row>
    <row r="25" spans="1:14" x14ac:dyDescent="0.35">
      <c r="A25" s="254"/>
      <c r="B25" s="254"/>
      <c r="C25" s="254"/>
      <c r="D25" s="254"/>
      <c r="E25" s="254"/>
      <c r="F25" s="254"/>
      <c r="G25" s="254"/>
      <c r="H25" s="254"/>
      <c r="I25" s="254"/>
      <c r="J25" s="254"/>
      <c r="K25" s="254"/>
      <c r="L25" s="254"/>
      <c r="M25" s="254"/>
      <c r="N25" s="34"/>
    </row>
    <row r="26" spans="1:14" ht="42" x14ac:dyDescent="0.35">
      <c r="A26" s="352" t="s">
        <v>2</v>
      </c>
      <c r="B26" s="353" t="s">
        <v>3</v>
      </c>
      <c r="C26" s="4" t="s">
        <v>4</v>
      </c>
      <c r="D26" s="5" t="s">
        <v>5</v>
      </c>
      <c r="E26" s="353" t="s">
        <v>6</v>
      </c>
      <c r="F26" s="353" t="s">
        <v>7</v>
      </c>
      <c r="G26" s="353"/>
      <c r="H26" s="354" t="s">
        <v>8</v>
      </c>
      <c r="I26" s="354"/>
      <c r="J26" s="355" t="s">
        <v>9</v>
      </c>
      <c r="K26" s="355" t="s">
        <v>10</v>
      </c>
      <c r="L26" s="356" t="s">
        <v>11</v>
      </c>
      <c r="M26" s="357" t="s">
        <v>12</v>
      </c>
      <c r="N26" s="358"/>
    </row>
    <row r="27" spans="1:14" ht="63" x14ac:dyDescent="0.35">
      <c r="A27" s="343"/>
      <c r="B27" s="353"/>
      <c r="C27" s="6" t="s">
        <v>13</v>
      </c>
      <c r="D27" s="7" t="s">
        <v>14</v>
      </c>
      <c r="E27" s="353"/>
      <c r="F27" s="251" t="s">
        <v>15</v>
      </c>
      <c r="G27" s="255" t="s">
        <v>16</v>
      </c>
      <c r="H27" s="262" t="s">
        <v>17</v>
      </c>
      <c r="I27" s="11" t="s">
        <v>18</v>
      </c>
      <c r="J27" s="290"/>
      <c r="K27" s="290"/>
      <c r="L27" s="356"/>
      <c r="M27" s="263" t="s">
        <v>19</v>
      </c>
      <c r="N27" s="14" t="s">
        <v>20</v>
      </c>
    </row>
    <row r="28" spans="1:14" x14ac:dyDescent="0.35">
      <c r="A28" s="327">
        <v>1</v>
      </c>
      <c r="B28" s="58" t="s">
        <v>336</v>
      </c>
      <c r="C28" s="346">
        <v>934500</v>
      </c>
      <c r="D28" s="346">
        <v>999048</v>
      </c>
      <c r="E28" s="348" t="s">
        <v>34</v>
      </c>
      <c r="F28" s="290" t="s">
        <v>262</v>
      </c>
      <c r="G28" s="318">
        <v>978900</v>
      </c>
      <c r="H28" s="290" t="s">
        <v>262</v>
      </c>
      <c r="I28" s="322">
        <v>976986</v>
      </c>
      <c r="J28" s="41"/>
      <c r="K28" s="41"/>
      <c r="L28" s="297" t="s">
        <v>351</v>
      </c>
      <c r="M28" s="315" t="s">
        <v>23</v>
      </c>
      <c r="N28" s="303"/>
    </row>
    <row r="29" spans="1:14" x14ac:dyDescent="0.35">
      <c r="A29" s="328"/>
      <c r="B29" s="61" t="s">
        <v>337</v>
      </c>
      <c r="C29" s="347"/>
      <c r="D29" s="347"/>
      <c r="E29" s="349"/>
      <c r="F29" s="291"/>
      <c r="G29" s="293"/>
      <c r="H29" s="291"/>
      <c r="I29" s="323"/>
      <c r="J29" s="261" t="s">
        <v>25</v>
      </c>
      <c r="K29" s="18" t="s">
        <v>338</v>
      </c>
      <c r="L29" s="298"/>
      <c r="M29" s="363"/>
      <c r="N29" s="301"/>
    </row>
    <row r="30" spans="1:14" x14ac:dyDescent="0.35">
      <c r="A30" s="328"/>
      <c r="B30" s="61" t="s">
        <v>339</v>
      </c>
      <c r="C30" s="347"/>
      <c r="D30" s="347"/>
      <c r="E30" s="349"/>
      <c r="F30" s="291"/>
      <c r="G30" s="293"/>
      <c r="H30" s="291"/>
      <c r="I30" s="323"/>
      <c r="J30" s="261" t="s">
        <v>24</v>
      </c>
      <c r="K30" s="16" t="s">
        <v>340</v>
      </c>
      <c r="L30" s="298"/>
      <c r="M30" s="363"/>
      <c r="N30" s="301"/>
    </row>
    <row r="31" spans="1:14" x14ac:dyDescent="0.35">
      <c r="A31" s="328"/>
      <c r="B31" s="61"/>
      <c r="C31" s="347"/>
      <c r="D31" s="347"/>
      <c r="E31" s="350"/>
      <c r="F31" s="292"/>
      <c r="G31" s="294"/>
      <c r="H31" s="292"/>
      <c r="I31" s="324"/>
      <c r="J31" s="54"/>
      <c r="K31" s="54"/>
      <c r="L31" s="299"/>
      <c r="M31" s="364"/>
      <c r="N31" s="302"/>
    </row>
    <row r="32" spans="1:14" x14ac:dyDescent="0.35">
      <c r="A32" s="327">
        <v>2</v>
      </c>
      <c r="B32" s="58" t="s">
        <v>33</v>
      </c>
      <c r="C32" s="372">
        <v>4672000</v>
      </c>
      <c r="D32" s="372">
        <v>4622690</v>
      </c>
      <c r="E32" s="348" t="s">
        <v>34</v>
      </c>
      <c r="F32" s="290" t="s">
        <v>205</v>
      </c>
      <c r="G32" s="318">
        <v>4081835</v>
      </c>
      <c r="H32" s="290" t="s">
        <v>205</v>
      </c>
      <c r="I32" s="322">
        <v>4081789</v>
      </c>
      <c r="J32" s="41"/>
      <c r="K32" s="41"/>
      <c r="L32" s="297" t="s">
        <v>36</v>
      </c>
      <c r="M32" s="315" t="s">
        <v>23</v>
      </c>
      <c r="N32" s="303"/>
    </row>
    <row r="33" spans="1:14" x14ac:dyDescent="0.35">
      <c r="A33" s="328"/>
      <c r="B33" s="61" t="s">
        <v>37</v>
      </c>
      <c r="C33" s="347"/>
      <c r="D33" s="347"/>
      <c r="E33" s="349"/>
      <c r="F33" s="291"/>
      <c r="G33" s="293"/>
      <c r="H33" s="291"/>
      <c r="I33" s="323"/>
      <c r="J33" s="261" t="s">
        <v>25</v>
      </c>
      <c r="K33" s="18" t="s">
        <v>341</v>
      </c>
      <c r="L33" s="298"/>
      <c r="M33" s="363"/>
      <c r="N33" s="301"/>
    </row>
    <row r="34" spans="1:14" x14ac:dyDescent="0.35">
      <c r="A34" s="328"/>
      <c r="B34" s="61" t="s">
        <v>342</v>
      </c>
      <c r="C34" s="347"/>
      <c r="D34" s="347"/>
      <c r="E34" s="349"/>
      <c r="F34" s="291"/>
      <c r="G34" s="293"/>
      <c r="H34" s="291"/>
      <c r="I34" s="323"/>
      <c r="J34" s="261" t="s">
        <v>24</v>
      </c>
      <c r="K34" s="16" t="s">
        <v>340</v>
      </c>
      <c r="L34" s="298"/>
      <c r="M34" s="363"/>
      <c r="N34" s="301"/>
    </row>
    <row r="35" spans="1:14" x14ac:dyDescent="0.35">
      <c r="A35" s="329"/>
      <c r="B35" s="63"/>
      <c r="C35" s="347"/>
      <c r="D35" s="347"/>
      <c r="E35" s="350"/>
      <c r="F35" s="292"/>
      <c r="G35" s="294"/>
      <c r="H35" s="292"/>
      <c r="I35" s="324"/>
      <c r="J35" s="42"/>
      <c r="K35" s="42"/>
      <c r="L35" s="299"/>
      <c r="M35" s="364"/>
      <c r="N35" s="302"/>
    </row>
    <row r="36" spans="1:14" x14ac:dyDescent="0.35">
      <c r="A36" s="328">
        <v>3</v>
      </c>
      <c r="B36" s="58" t="s">
        <v>33</v>
      </c>
      <c r="C36" s="372">
        <v>6000000</v>
      </c>
      <c r="D36" s="372">
        <v>5520089</v>
      </c>
      <c r="E36" s="348" t="s">
        <v>34</v>
      </c>
      <c r="F36" s="208" t="s">
        <v>35</v>
      </c>
      <c r="G36" s="253">
        <v>4600000</v>
      </c>
      <c r="H36" s="332" t="s">
        <v>35</v>
      </c>
      <c r="I36" s="322">
        <v>4596896</v>
      </c>
      <c r="J36" s="54"/>
      <c r="K36" s="54"/>
      <c r="L36" s="297" t="s">
        <v>36</v>
      </c>
      <c r="M36" s="315" t="s">
        <v>23</v>
      </c>
      <c r="N36" s="303"/>
    </row>
    <row r="37" spans="1:14" x14ac:dyDescent="0.35">
      <c r="A37" s="328"/>
      <c r="B37" s="61" t="s">
        <v>37</v>
      </c>
      <c r="C37" s="347"/>
      <c r="D37" s="347"/>
      <c r="E37" s="349"/>
      <c r="F37" s="339" t="s">
        <v>232</v>
      </c>
      <c r="G37" s="341">
        <v>4980000</v>
      </c>
      <c r="H37" s="333"/>
      <c r="I37" s="323"/>
      <c r="J37" s="261" t="s">
        <v>22</v>
      </c>
      <c r="K37" s="18" t="s">
        <v>343</v>
      </c>
      <c r="L37" s="298"/>
      <c r="M37" s="363"/>
      <c r="N37" s="301"/>
    </row>
    <row r="38" spans="1:14" x14ac:dyDescent="0.35">
      <c r="A38" s="328"/>
      <c r="B38" s="61" t="s">
        <v>344</v>
      </c>
      <c r="C38" s="347"/>
      <c r="D38" s="347"/>
      <c r="E38" s="349"/>
      <c r="F38" s="339"/>
      <c r="G38" s="341"/>
      <c r="H38" s="333"/>
      <c r="I38" s="323"/>
      <c r="J38" s="261" t="s">
        <v>24</v>
      </c>
      <c r="K38" s="16" t="s">
        <v>345</v>
      </c>
      <c r="L38" s="298"/>
      <c r="M38" s="363"/>
      <c r="N38" s="301"/>
    </row>
    <row r="39" spans="1:14" x14ac:dyDescent="0.35">
      <c r="A39" s="329"/>
      <c r="B39" s="63"/>
      <c r="C39" s="347"/>
      <c r="D39" s="347"/>
      <c r="E39" s="350"/>
      <c r="F39" s="264" t="s">
        <v>205</v>
      </c>
      <c r="G39" s="260">
        <v>5034321</v>
      </c>
      <c r="H39" s="334"/>
      <c r="I39" s="324"/>
      <c r="J39" s="42"/>
      <c r="K39" s="42"/>
      <c r="L39" s="299"/>
      <c r="M39" s="364"/>
      <c r="N39" s="302"/>
    </row>
    <row r="40" spans="1:14" ht="21" customHeight="1" x14ac:dyDescent="0.35">
      <c r="A40" s="311">
        <v>4</v>
      </c>
      <c r="B40" s="58" t="s">
        <v>33</v>
      </c>
      <c r="C40" s="346">
        <v>3150000</v>
      </c>
      <c r="D40" s="346">
        <v>3093221</v>
      </c>
      <c r="E40" s="348" t="s">
        <v>34</v>
      </c>
      <c r="F40" s="332" t="s">
        <v>205</v>
      </c>
      <c r="G40" s="318">
        <v>3090000</v>
      </c>
      <c r="H40" s="332" t="s">
        <v>205</v>
      </c>
      <c r="I40" s="322">
        <v>3076436</v>
      </c>
      <c r="J40" s="60"/>
      <c r="K40" s="251"/>
      <c r="L40" s="297" t="s">
        <v>36</v>
      </c>
      <c r="M40" s="315" t="s">
        <v>23</v>
      </c>
      <c r="N40" s="303"/>
    </row>
    <row r="41" spans="1:14" x14ac:dyDescent="0.35">
      <c r="A41" s="284"/>
      <c r="B41" s="61" t="s">
        <v>37</v>
      </c>
      <c r="C41" s="347"/>
      <c r="D41" s="347"/>
      <c r="E41" s="349"/>
      <c r="F41" s="333"/>
      <c r="G41" s="293"/>
      <c r="H41" s="333"/>
      <c r="I41" s="323"/>
      <c r="J41" s="261" t="s">
        <v>25</v>
      </c>
      <c r="K41" s="18" t="s">
        <v>346</v>
      </c>
      <c r="L41" s="298"/>
      <c r="M41" s="363"/>
      <c r="N41" s="301"/>
    </row>
    <row r="42" spans="1:14" x14ac:dyDescent="0.35">
      <c r="A42" s="284"/>
      <c r="B42" s="61" t="s">
        <v>347</v>
      </c>
      <c r="C42" s="347"/>
      <c r="D42" s="347"/>
      <c r="E42" s="349"/>
      <c r="F42" s="333"/>
      <c r="G42" s="293"/>
      <c r="H42" s="333"/>
      <c r="I42" s="323"/>
      <c r="J42" s="261" t="s">
        <v>24</v>
      </c>
      <c r="K42" s="16" t="s">
        <v>345</v>
      </c>
      <c r="L42" s="298"/>
      <c r="M42" s="363"/>
      <c r="N42" s="301"/>
    </row>
    <row r="43" spans="1:14" x14ac:dyDescent="0.35">
      <c r="A43" s="285"/>
      <c r="B43" s="63"/>
      <c r="C43" s="347"/>
      <c r="D43" s="347"/>
      <c r="E43" s="350"/>
      <c r="F43" s="334"/>
      <c r="G43" s="294"/>
      <c r="H43" s="334"/>
      <c r="I43" s="324"/>
      <c r="J43" s="64"/>
      <c r="K43" s="252"/>
      <c r="L43" s="299"/>
      <c r="M43" s="364"/>
      <c r="N43" s="302"/>
    </row>
    <row r="44" spans="1:14" ht="21" customHeight="1" x14ac:dyDescent="0.35">
      <c r="A44" s="311">
        <v>5</v>
      </c>
      <c r="B44" s="58" t="s">
        <v>33</v>
      </c>
      <c r="C44" s="372">
        <v>4672000</v>
      </c>
      <c r="D44" s="372">
        <v>3723184</v>
      </c>
      <c r="E44" s="349" t="s">
        <v>34</v>
      </c>
      <c r="F44" s="332" t="s">
        <v>255</v>
      </c>
      <c r="G44" s="318">
        <v>3250000</v>
      </c>
      <c r="H44" s="319" t="s">
        <v>255</v>
      </c>
      <c r="I44" s="322">
        <v>3249064</v>
      </c>
      <c r="J44" s="60"/>
      <c r="K44" s="251"/>
      <c r="L44" s="297" t="s">
        <v>36</v>
      </c>
      <c r="M44" s="315" t="s">
        <v>23</v>
      </c>
      <c r="N44" s="303"/>
    </row>
    <row r="45" spans="1:14" x14ac:dyDescent="0.35">
      <c r="A45" s="284"/>
      <c r="B45" s="61" t="s">
        <v>37</v>
      </c>
      <c r="C45" s="347"/>
      <c r="D45" s="347"/>
      <c r="E45" s="349"/>
      <c r="F45" s="333"/>
      <c r="G45" s="293"/>
      <c r="H45" s="320"/>
      <c r="I45" s="323"/>
      <c r="J45" s="261" t="s">
        <v>22</v>
      </c>
      <c r="K45" s="18" t="s">
        <v>348</v>
      </c>
      <c r="L45" s="298"/>
      <c r="M45" s="363"/>
      <c r="N45" s="301"/>
    </row>
    <row r="46" spans="1:14" ht="21" customHeight="1" x14ac:dyDescent="0.35">
      <c r="A46" s="284"/>
      <c r="B46" s="61" t="s">
        <v>349</v>
      </c>
      <c r="C46" s="347"/>
      <c r="D46" s="347"/>
      <c r="E46" s="349"/>
      <c r="F46" s="339" t="s">
        <v>205</v>
      </c>
      <c r="G46" s="341">
        <v>3500000</v>
      </c>
      <c r="H46" s="320"/>
      <c r="I46" s="323"/>
      <c r="J46" s="261" t="s">
        <v>24</v>
      </c>
      <c r="K46" s="16" t="s">
        <v>350</v>
      </c>
      <c r="L46" s="298"/>
      <c r="M46" s="363"/>
      <c r="N46" s="301"/>
    </row>
    <row r="47" spans="1:14" x14ac:dyDescent="0.35">
      <c r="A47" s="285"/>
      <c r="B47" s="63"/>
      <c r="C47" s="347"/>
      <c r="D47" s="347"/>
      <c r="E47" s="350"/>
      <c r="F47" s="340"/>
      <c r="G47" s="342"/>
      <c r="H47" s="321"/>
      <c r="I47" s="324"/>
      <c r="J47" s="64"/>
      <c r="K47" s="252"/>
      <c r="L47" s="299"/>
      <c r="M47" s="364"/>
      <c r="N47" s="302"/>
    </row>
    <row r="48" spans="1:14" x14ac:dyDescent="0.35">
      <c r="A48" s="25"/>
      <c r="B48" s="288" t="s">
        <v>243</v>
      </c>
      <c r="C48" s="288"/>
      <c r="D48" s="288"/>
      <c r="E48" s="288"/>
      <c r="F48" s="288"/>
      <c r="G48" s="288"/>
      <c r="H48" s="289"/>
      <c r="I48" s="26">
        <f>SUM(I28:I47)</f>
        <v>15981171</v>
      </c>
      <c r="J48" s="27"/>
      <c r="K48" s="28"/>
      <c r="L48" s="40"/>
      <c r="M48" s="40"/>
      <c r="N48" s="40"/>
    </row>
  </sheetData>
  <mergeCells count="114">
    <mergeCell ref="L6:L7"/>
    <mergeCell ref="M6:N6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B48:H48"/>
    <mergeCell ref="F46:F47"/>
    <mergeCell ref="G46:G47"/>
    <mergeCell ref="L40:L43"/>
    <mergeCell ref="M40:M43"/>
    <mergeCell ref="N40:N43"/>
    <mergeCell ref="K26:K27"/>
    <mergeCell ref="L26:L27"/>
    <mergeCell ref="M26:N26"/>
    <mergeCell ref="B26:B27"/>
    <mergeCell ref="E26:E27"/>
    <mergeCell ref="F26:G26"/>
    <mergeCell ref="H26:I26"/>
    <mergeCell ref="J26:J27"/>
    <mergeCell ref="H40:H43"/>
    <mergeCell ref="I40:I43"/>
    <mergeCell ref="N28:N31"/>
    <mergeCell ref="M28:M31"/>
    <mergeCell ref="L28:L31"/>
    <mergeCell ref="N36:N39"/>
    <mergeCell ref="M36:M39"/>
    <mergeCell ref="L36:L39"/>
    <mergeCell ref="L32:L35"/>
    <mergeCell ref="M32:M35"/>
    <mergeCell ref="A8:A10"/>
    <mergeCell ref="C8:C10"/>
    <mergeCell ref="D8:D10"/>
    <mergeCell ref="E8:E10"/>
    <mergeCell ref="H8:H10"/>
    <mergeCell ref="I8:I10"/>
    <mergeCell ref="L44:L47"/>
    <mergeCell ref="M44:M47"/>
    <mergeCell ref="N44:N47"/>
    <mergeCell ref="B19:H19"/>
    <mergeCell ref="A22:M22"/>
    <mergeCell ref="A23:M23"/>
    <mergeCell ref="A24:M24"/>
    <mergeCell ref="A26:A27"/>
    <mergeCell ref="G16:G17"/>
    <mergeCell ref="L15:L18"/>
    <mergeCell ref="F16:F17"/>
    <mergeCell ref="A15:A18"/>
    <mergeCell ref="C15:C18"/>
    <mergeCell ref="D15:D18"/>
    <mergeCell ref="E15:E18"/>
    <mergeCell ref="H15:H18"/>
    <mergeCell ref="I15:I18"/>
    <mergeCell ref="A11:A14"/>
    <mergeCell ref="C11:C14"/>
    <mergeCell ref="D11:D14"/>
    <mergeCell ref="E11:E14"/>
    <mergeCell ref="F11:F14"/>
    <mergeCell ref="G11:G14"/>
    <mergeCell ref="L11:L14"/>
    <mergeCell ref="L8:L10"/>
    <mergeCell ref="N15:N18"/>
    <mergeCell ref="M15:M18"/>
    <mergeCell ref="N11:N14"/>
    <mergeCell ref="M11:M14"/>
    <mergeCell ref="N8:N10"/>
    <mergeCell ref="M8:M10"/>
    <mergeCell ref="H11:H14"/>
    <mergeCell ref="I11:I14"/>
    <mergeCell ref="H28:H31"/>
    <mergeCell ref="I28:I31"/>
    <mergeCell ref="A32:A35"/>
    <mergeCell ref="C32:C35"/>
    <mergeCell ref="D32:D35"/>
    <mergeCell ref="E32:E35"/>
    <mergeCell ref="F32:F35"/>
    <mergeCell ref="G32:G35"/>
    <mergeCell ref="H32:H35"/>
    <mergeCell ref="I32:I35"/>
    <mergeCell ref="A28:A31"/>
    <mergeCell ref="C28:C31"/>
    <mergeCell ref="D28:D31"/>
    <mergeCell ref="E28:E31"/>
    <mergeCell ref="F28:F31"/>
    <mergeCell ref="G28:G31"/>
    <mergeCell ref="N32:N35"/>
    <mergeCell ref="A44:A47"/>
    <mergeCell ref="C44:C47"/>
    <mergeCell ref="D44:D47"/>
    <mergeCell ref="E44:E47"/>
    <mergeCell ref="F44:F45"/>
    <mergeCell ref="G44:G45"/>
    <mergeCell ref="H44:H47"/>
    <mergeCell ref="I44:I47"/>
    <mergeCell ref="A40:A43"/>
    <mergeCell ref="C40:C43"/>
    <mergeCell ref="D40:D43"/>
    <mergeCell ref="E40:E43"/>
    <mergeCell ref="F40:F43"/>
    <mergeCell ref="G40:G43"/>
    <mergeCell ref="A36:A39"/>
    <mergeCell ref="C36:C39"/>
    <mergeCell ref="D36:D39"/>
    <mergeCell ref="E36:E39"/>
    <mergeCell ref="H36:H39"/>
    <mergeCell ref="I36:I39"/>
    <mergeCell ref="F37:F38"/>
    <mergeCell ref="G37:G38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2:N89"/>
  <sheetViews>
    <sheetView topLeftCell="D37" zoomScale="70" zoomScaleNormal="70" workbookViewId="0">
      <selection activeCell="L90" sqref="L90"/>
    </sheetView>
  </sheetViews>
  <sheetFormatPr defaultColWidth="9.125" defaultRowHeight="21" x14ac:dyDescent="0.35"/>
  <cols>
    <col min="1" max="1" width="6.875" style="43" bestFit="1" customWidth="1"/>
    <col min="2" max="2" width="43.5" style="2" customWidth="1"/>
    <col min="3" max="3" width="14.375" style="44" customWidth="1"/>
    <col min="4" max="4" width="13.875" style="44" customWidth="1"/>
    <col min="5" max="5" width="10.25" style="2" customWidth="1"/>
    <col min="6" max="6" width="23.625" style="2" customWidth="1"/>
    <col min="7" max="7" width="14.375" style="44" customWidth="1"/>
    <col min="8" max="8" width="20" style="45" customWidth="1"/>
    <col min="9" max="9" width="18.625" style="46" customWidth="1"/>
    <col min="10" max="10" width="17.125" style="2" customWidth="1"/>
    <col min="11" max="11" width="29.5" style="2" customWidth="1"/>
    <col min="12" max="12" width="24.375" style="2" customWidth="1"/>
    <col min="13" max="13" width="12" style="2" customWidth="1"/>
    <col min="14" max="14" width="13.25" style="2" customWidth="1"/>
    <col min="15" max="16384" width="9.125" style="2"/>
  </cols>
  <sheetData>
    <row r="2" spans="1:14" x14ac:dyDescent="0.35">
      <c r="A2" s="310" t="s">
        <v>134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1" t="s">
        <v>0</v>
      </c>
    </row>
    <row r="3" spans="1:14" x14ac:dyDescent="0.35">
      <c r="A3" s="310" t="s">
        <v>1</v>
      </c>
      <c r="B3" s="310"/>
      <c r="C3" s="310"/>
      <c r="D3" s="310"/>
      <c r="E3" s="310"/>
      <c r="F3" s="310"/>
      <c r="G3" s="310"/>
      <c r="H3" s="310"/>
      <c r="I3" s="310"/>
      <c r="J3" s="310"/>
      <c r="K3" s="310"/>
      <c r="L3" s="310"/>
      <c r="M3" s="310"/>
    </row>
    <row r="4" spans="1:14" x14ac:dyDescent="0.35">
      <c r="A4" s="310" t="s">
        <v>135</v>
      </c>
      <c r="B4" s="310"/>
      <c r="C4" s="310"/>
      <c r="D4" s="310"/>
      <c r="E4" s="310"/>
      <c r="F4" s="310"/>
      <c r="G4" s="310"/>
      <c r="H4" s="310"/>
      <c r="I4" s="310"/>
      <c r="J4" s="310"/>
      <c r="K4" s="310"/>
      <c r="L4" s="310"/>
      <c r="M4" s="310"/>
    </row>
    <row r="5" spans="1:14" x14ac:dyDescent="0.35">
      <c r="A5" s="3"/>
      <c r="B5" s="1"/>
      <c r="C5" s="1"/>
      <c r="D5" s="1"/>
      <c r="E5" s="1"/>
      <c r="F5" s="1"/>
      <c r="G5" s="1"/>
      <c r="H5" s="1"/>
      <c r="I5" s="1"/>
      <c r="J5" s="1"/>
    </row>
    <row r="6" spans="1:14" ht="42" x14ac:dyDescent="0.35">
      <c r="A6" s="352" t="s">
        <v>2</v>
      </c>
      <c r="B6" s="353" t="s">
        <v>3</v>
      </c>
      <c r="C6" s="4" t="s">
        <v>4</v>
      </c>
      <c r="D6" s="5" t="s">
        <v>5</v>
      </c>
      <c r="E6" s="353" t="s">
        <v>6</v>
      </c>
      <c r="F6" s="353" t="s">
        <v>7</v>
      </c>
      <c r="G6" s="353"/>
      <c r="H6" s="354" t="s">
        <v>8</v>
      </c>
      <c r="I6" s="354"/>
      <c r="J6" s="355" t="s">
        <v>9</v>
      </c>
      <c r="K6" s="355" t="s">
        <v>10</v>
      </c>
      <c r="L6" s="362" t="s">
        <v>11</v>
      </c>
      <c r="M6" s="357" t="s">
        <v>12</v>
      </c>
      <c r="N6" s="358"/>
    </row>
    <row r="7" spans="1:14" ht="63" customHeight="1" x14ac:dyDescent="0.35">
      <c r="A7" s="343"/>
      <c r="B7" s="353"/>
      <c r="C7" s="6" t="s">
        <v>13</v>
      </c>
      <c r="D7" s="7" t="s">
        <v>14</v>
      </c>
      <c r="E7" s="353"/>
      <c r="F7" s="8" t="s">
        <v>15</v>
      </c>
      <c r="G7" s="9" t="s">
        <v>16</v>
      </c>
      <c r="H7" s="10" t="s">
        <v>17</v>
      </c>
      <c r="I7" s="11" t="s">
        <v>18</v>
      </c>
      <c r="J7" s="290"/>
      <c r="K7" s="290"/>
      <c r="L7" s="362"/>
      <c r="M7" s="13" t="s">
        <v>19</v>
      </c>
      <c r="N7" s="14" t="s">
        <v>20</v>
      </c>
    </row>
    <row r="8" spans="1:14" ht="21" customHeight="1" x14ac:dyDescent="0.35">
      <c r="A8" s="327">
        <v>1</v>
      </c>
      <c r="B8" s="58" t="s">
        <v>59</v>
      </c>
      <c r="C8" s="312">
        <v>16900</v>
      </c>
      <c r="D8" s="286">
        <v>9490</v>
      </c>
      <c r="E8" s="316" t="s">
        <v>21</v>
      </c>
      <c r="F8" s="8" t="s">
        <v>60</v>
      </c>
      <c r="G8" s="59">
        <v>9490</v>
      </c>
      <c r="H8" s="336" t="s">
        <v>60</v>
      </c>
      <c r="I8" s="322">
        <v>9490</v>
      </c>
      <c r="J8" s="60"/>
      <c r="K8" s="8"/>
      <c r="L8" s="297" t="s">
        <v>174</v>
      </c>
      <c r="M8" s="300" t="s">
        <v>23</v>
      </c>
      <c r="N8" s="303"/>
    </row>
    <row r="9" spans="1:14" ht="21" customHeight="1" x14ac:dyDescent="0.35">
      <c r="A9" s="328"/>
      <c r="B9" s="61" t="s">
        <v>61</v>
      </c>
      <c r="C9" s="313"/>
      <c r="D9" s="287"/>
      <c r="E9" s="317"/>
      <c r="F9" s="17" t="s">
        <v>62</v>
      </c>
      <c r="G9" s="62">
        <v>9550</v>
      </c>
      <c r="H9" s="337"/>
      <c r="I9" s="323"/>
      <c r="J9" s="17" t="s">
        <v>22</v>
      </c>
      <c r="K9" s="18" t="s">
        <v>63</v>
      </c>
      <c r="L9" s="298"/>
      <c r="M9" s="301"/>
      <c r="N9" s="301"/>
    </row>
    <row r="10" spans="1:14" ht="21" customHeight="1" x14ac:dyDescent="0.35">
      <c r="A10" s="328"/>
      <c r="B10" s="61" t="s">
        <v>64</v>
      </c>
      <c r="C10" s="313"/>
      <c r="D10" s="287"/>
      <c r="E10" s="317"/>
      <c r="F10" s="339" t="s">
        <v>65</v>
      </c>
      <c r="G10" s="341">
        <v>17976</v>
      </c>
      <c r="H10" s="337"/>
      <c r="I10" s="323"/>
      <c r="J10" s="17" t="s">
        <v>24</v>
      </c>
      <c r="K10" s="16" t="s">
        <v>41</v>
      </c>
      <c r="L10" s="298"/>
      <c r="M10" s="301"/>
      <c r="N10" s="301"/>
    </row>
    <row r="11" spans="1:14" ht="21" customHeight="1" x14ac:dyDescent="0.35">
      <c r="A11" s="329"/>
      <c r="B11" s="63"/>
      <c r="C11" s="314"/>
      <c r="D11" s="330"/>
      <c r="E11" s="331"/>
      <c r="F11" s="340"/>
      <c r="G11" s="342"/>
      <c r="H11" s="338"/>
      <c r="I11" s="324"/>
      <c r="J11" s="64"/>
      <c r="K11" s="23"/>
      <c r="L11" s="299"/>
      <c r="M11" s="302"/>
      <c r="N11" s="302"/>
    </row>
    <row r="12" spans="1:14" ht="21" customHeight="1" x14ac:dyDescent="0.35">
      <c r="A12" s="327">
        <v>2</v>
      </c>
      <c r="B12" s="58" t="s">
        <v>66</v>
      </c>
      <c r="C12" s="312">
        <v>16000</v>
      </c>
      <c r="D12" s="286">
        <v>17120</v>
      </c>
      <c r="E12" s="316" t="s">
        <v>21</v>
      </c>
      <c r="F12" s="8" t="s">
        <v>67</v>
      </c>
      <c r="G12" s="59">
        <v>17120</v>
      </c>
      <c r="H12" s="336" t="s">
        <v>67</v>
      </c>
      <c r="I12" s="322">
        <v>17120</v>
      </c>
      <c r="J12" s="60"/>
      <c r="K12" s="8"/>
      <c r="L12" s="297" t="s">
        <v>179</v>
      </c>
      <c r="M12" s="300" t="s">
        <v>23</v>
      </c>
      <c r="N12" s="303"/>
    </row>
    <row r="13" spans="1:14" ht="21" customHeight="1" x14ac:dyDescent="0.35">
      <c r="A13" s="328"/>
      <c r="B13" s="61" t="s">
        <v>68</v>
      </c>
      <c r="C13" s="313"/>
      <c r="D13" s="287"/>
      <c r="E13" s="317"/>
      <c r="F13" s="17" t="s">
        <v>69</v>
      </c>
      <c r="G13" s="62">
        <v>26750</v>
      </c>
      <c r="H13" s="337"/>
      <c r="I13" s="323"/>
      <c r="J13" s="17" t="s">
        <v>22</v>
      </c>
      <c r="K13" s="18" t="s">
        <v>70</v>
      </c>
      <c r="L13" s="298"/>
      <c r="M13" s="301"/>
      <c r="N13" s="301"/>
    </row>
    <row r="14" spans="1:14" ht="21" customHeight="1" x14ac:dyDescent="0.35">
      <c r="A14" s="328"/>
      <c r="B14" s="61"/>
      <c r="C14" s="313"/>
      <c r="D14" s="287"/>
      <c r="E14" s="317"/>
      <c r="F14" s="339" t="s">
        <v>71</v>
      </c>
      <c r="G14" s="341">
        <v>34240</v>
      </c>
      <c r="H14" s="337"/>
      <c r="I14" s="323"/>
      <c r="J14" s="17" t="s">
        <v>24</v>
      </c>
      <c r="K14" s="16" t="s">
        <v>58</v>
      </c>
      <c r="L14" s="298"/>
      <c r="M14" s="301"/>
      <c r="N14" s="301"/>
    </row>
    <row r="15" spans="1:14" ht="21" customHeight="1" x14ac:dyDescent="0.35">
      <c r="A15" s="329"/>
      <c r="B15" s="63"/>
      <c r="C15" s="314"/>
      <c r="D15" s="330"/>
      <c r="E15" s="331"/>
      <c r="F15" s="340"/>
      <c r="G15" s="342"/>
      <c r="H15" s="338"/>
      <c r="I15" s="324"/>
      <c r="J15" s="64"/>
      <c r="K15" s="23"/>
      <c r="L15" s="299"/>
      <c r="M15" s="302"/>
      <c r="N15" s="302"/>
    </row>
    <row r="16" spans="1:14" ht="21" customHeight="1" x14ac:dyDescent="0.35">
      <c r="A16" s="327">
        <v>3</v>
      </c>
      <c r="B16" s="58" t="s">
        <v>72</v>
      </c>
      <c r="C16" s="312">
        <v>28350</v>
      </c>
      <c r="D16" s="286">
        <v>22149</v>
      </c>
      <c r="E16" s="316" t="s">
        <v>21</v>
      </c>
      <c r="F16" s="8" t="s">
        <v>73</v>
      </c>
      <c r="G16" s="59">
        <v>22149</v>
      </c>
      <c r="H16" s="336" t="s">
        <v>73</v>
      </c>
      <c r="I16" s="322">
        <v>22149</v>
      </c>
      <c r="J16" s="60"/>
      <c r="K16" s="8"/>
      <c r="L16" s="297" t="s">
        <v>174</v>
      </c>
      <c r="M16" s="315" t="s">
        <v>23</v>
      </c>
      <c r="N16" s="303"/>
    </row>
    <row r="17" spans="1:14" ht="21" customHeight="1" x14ac:dyDescent="0.35">
      <c r="A17" s="328"/>
      <c r="B17" s="61" t="s">
        <v>74</v>
      </c>
      <c r="C17" s="313"/>
      <c r="D17" s="287"/>
      <c r="E17" s="317"/>
      <c r="F17" s="17" t="s">
        <v>75</v>
      </c>
      <c r="G17" s="62">
        <v>24877.5</v>
      </c>
      <c r="H17" s="337"/>
      <c r="I17" s="323"/>
      <c r="J17" s="17" t="s">
        <v>22</v>
      </c>
      <c r="K17" s="18" t="s">
        <v>76</v>
      </c>
      <c r="L17" s="298"/>
      <c r="M17" s="305"/>
      <c r="N17" s="301"/>
    </row>
    <row r="18" spans="1:14" ht="21" customHeight="1" x14ac:dyDescent="0.35">
      <c r="A18" s="328"/>
      <c r="B18" s="61"/>
      <c r="C18" s="313"/>
      <c r="D18" s="287"/>
      <c r="E18" s="317"/>
      <c r="F18" s="17" t="s">
        <v>77</v>
      </c>
      <c r="G18" s="19">
        <v>27124.5</v>
      </c>
      <c r="H18" s="337"/>
      <c r="I18" s="323"/>
      <c r="J18" s="17" t="s">
        <v>24</v>
      </c>
      <c r="K18" s="16" t="s">
        <v>58</v>
      </c>
      <c r="L18" s="299"/>
      <c r="M18" s="306"/>
      <c r="N18" s="302"/>
    </row>
    <row r="19" spans="1:14" ht="21" customHeight="1" x14ac:dyDescent="0.35">
      <c r="A19" s="327">
        <v>4</v>
      </c>
      <c r="B19" s="58" t="s">
        <v>33</v>
      </c>
      <c r="C19" s="312">
        <v>467200</v>
      </c>
      <c r="D19" s="286">
        <v>420199</v>
      </c>
      <c r="E19" s="316" t="s">
        <v>21</v>
      </c>
      <c r="F19" s="290" t="s">
        <v>35</v>
      </c>
      <c r="G19" s="318">
        <v>413977</v>
      </c>
      <c r="H19" s="332" t="s">
        <v>35</v>
      </c>
      <c r="I19" s="318">
        <v>413977</v>
      </c>
      <c r="J19" s="60"/>
      <c r="K19" s="8"/>
      <c r="L19" s="297" t="s">
        <v>36</v>
      </c>
      <c r="M19" s="300" t="s">
        <v>23</v>
      </c>
      <c r="N19" s="303"/>
    </row>
    <row r="20" spans="1:14" ht="21" customHeight="1" x14ac:dyDescent="0.35">
      <c r="A20" s="328"/>
      <c r="B20" s="61" t="s">
        <v>37</v>
      </c>
      <c r="C20" s="313"/>
      <c r="D20" s="287"/>
      <c r="E20" s="317"/>
      <c r="F20" s="291"/>
      <c r="G20" s="293"/>
      <c r="H20" s="333"/>
      <c r="I20" s="293"/>
      <c r="J20" s="17" t="s">
        <v>25</v>
      </c>
      <c r="K20" s="18" t="s">
        <v>78</v>
      </c>
      <c r="L20" s="298"/>
      <c r="M20" s="301"/>
      <c r="N20" s="301"/>
    </row>
    <row r="21" spans="1:14" ht="21" customHeight="1" x14ac:dyDescent="0.35">
      <c r="A21" s="328"/>
      <c r="B21" s="61" t="s">
        <v>79</v>
      </c>
      <c r="C21" s="313"/>
      <c r="D21" s="287"/>
      <c r="E21" s="317"/>
      <c r="F21" s="291"/>
      <c r="G21" s="293"/>
      <c r="H21" s="333"/>
      <c r="I21" s="293"/>
      <c r="J21" s="17" t="s">
        <v>24</v>
      </c>
      <c r="K21" s="16" t="s">
        <v>80</v>
      </c>
      <c r="L21" s="298"/>
      <c r="M21" s="301"/>
      <c r="N21" s="301"/>
    </row>
    <row r="22" spans="1:14" ht="21" customHeight="1" x14ac:dyDescent="0.35">
      <c r="A22" s="329"/>
      <c r="B22" s="63"/>
      <c r="C22" s="314"/>
      <c r="D22" s="330"/>
      <c r="E22" s="331"/>
      <c r="F22" s="292"/>
      <c r="G22" s="294"/>
      <c r="H22" s="334"/>
      <c r="I22" s="294"/>
      <c r="J22" s="64"/>
      <c r="K22" s="23"/>
      <c r="L22" s="299"/>
      <c r="M22" s="302"/>
      <c r="N22" s="302"/>
    </row>
    <row r="23" spans="1:14" ht="21" customHeight="1" x14ac:dyDescent="0.35">
      <c r="A23" s="327">
        <v>5</v>
      </c>
      <c r="B23" s="58" t="s">
        <v>81</v>
      </c>
      <c r="C23" s="312">
        <v>4650</v>
      </c>
      <c r="D23" s="286">
        <v>2686.77</v>
      </c>
      <c r="E23" s="316" t="s">
        <v>21</v>
      </c>
      <c r="F23" s="8" t="s">
        <v>82</v>
      </c>
      <c r="G23" s="59">
        <v>2686.77</v>
      </c>
      <c r="H23" s="336" t="s">
        <v>82</v>
      </c>
      <c r="I23" s="322">
        <v>2686.77</v>
      </c>
      <c r="J23" s="60"/>
      <c r="K23" s="8"/>
      <c r="L23" s="297" t="s">
        <v>174</v>
      </c>
      <c r="M23" s="304"/>
      <c r="N23" s="300" t="s">
        <v>23</v>
      </c>
    </row>
    <row r="24" spans="1:14" ht="21" customHeight="1" x14ac:dyDescent="0.35">
      <c r="A24" s="328"/>
      <c r="B24" s="61" t="s">
        <v>83</v>
      </c>
      <c r="C24" s="313"/>
      <c r="D24" s="287"/>
      <c r="E24" s="317"/>
      <c r="F24" s="17" t="s">
        <v>84</v>
      </c>
      <c r="G24" s="19">
        <v>3200</v>
      </c>
      <c r="H24" s="337"/>
      <c r="I24" s="323"/>
      <c r="J24" s="17" t="s">
        <v>22</v>
      </c>
      <c r="K24" s="18" t="s">
        <v>85</v>
      </c>
      <c r="L24" s="298"/>
      <c r="M24" s="305"/>
      <c r="N24" s="301"/>
    </row>
    <row r="25" spans="1:14" ht="21" customHeight="1" x14ac:dyDescent="0.35">
      <c r="A25" s="328"/>
      <c r="B25" s="61"/>
      <c r="C25" s="313"/>
      <c r="D25" s="287"/>
      <c r="E25" s="317"/>
      <c r="F25" s="339" t="s">
        <v>86</v>
      </c>
      <c r="G25" s="341">
        <v>3210</v>
      </c>
      <c r="H25" s="337"/>
      <c r="I25" s="323"/>
      <c r="J25" s="17" t="s">
        <v>24</v>
      </c>
      <c r="K25" s="16" t="s">
        <v>87</v>
      </c>
      <c r="L25" s="298"/>
      <c r="M25" s="305"/>
      <c r="N25" s="301"/>
    </row>
    <row r="26" spans="1:14" ht="21" customHeight="1" x14ac:dyDescent="0.35">
      <c r="A26" s="329"/>
      <c r="B26" s="63"/>
      <c r="C26" s="314"/>
      <c r="D26" s="330"/>
      <c r="E26" s="331"/>
      <c r="F26" s="340"/>
      <c r="G26" s="342"/>
      <c r="H26" s="338"/>
      <c r="I26" s="324"/>
      <c r="J26" s="64"/>
      <c r="K26" s="23"/>
      <c r="L26" s="299"/>
      <c r="M26" s="306"/>
      <c r="N26" s="302"/>
    </row>
    <row r="27" spans="1:14" ht="21" customHeight="1" x14ac:dyDescent="0.35">
      <c r="A27" s="327">
        <v>6</v>
      </c>
      <c r="B27" s="58" t="s">
        <v>88</v>
      </c>
      <c r="C27" s="312">
        <v>23500</v>
      </c>
      <c r="D27" s="286">
        <v>25038</v>
      </c>
      <c r="E27" s="316" t="s">
        <v>21</v>
      </c>
      <c r="F27" s="8" t="s">
        <v>89</v>
      </c>
      <c r="G27" s="59">
        <v>25038</v>
      </c>
      <c r="H27" s="336" t="s">
        <v>89</v>
      </c>
      <c r="I27" s="322">
        <v>25038</v>
      </c>
      <c r="J27" s="60"/>
      <c r="K27" s="8"/>
      <c r="L27" s="297" t="s">
        <v>174</v>
      </c>
      <c r="M27" s="300" t="s">
        <v>23</v>
      </c>
      <c r="N27" s="303"/>
    </row>
    <row r="28" spans="1:14" ht="21" customHeight="1" x14ac:dyDescent="0.35">
      <c r="A28" s="328"/>
      <c r="B28" s="61" t="s">
        <v>90</v>
      </c>
      <c r="C28" s="313"/>
      <c r="D28" s="287"/>
      <c r="E28" s="317"/>
      <c r="F28" s="17" t="s">
        <v>91</v>
      </c>
      <c r="G28" s="62">
        <v>27000</v>
      </c>
      <c r="H28" s="337"/>
      <c r="I28" s="323"/>
      <c r="J28" s="17" t="s">
        <v>22</v>
      </c>
      <c r="K28" s="18" t="s">
        <v>92</v>
      </c>
      <c r="L28" s="298"/>
      <c r="M28" s="301"/>
      <c r="N28" s="301"/>
    </row>
    <row r="29" spans="1:14" ht="21" customHeight="1" x14ac:dyDescent="0.35">
      <c r="A29" s="328"/>
      <c r="B29" s="61"/>
      <c r="C29" s="313"/>
      <c r="D29" s="287"/>
      <c r="E29" s="317"/>
      <c r="F29" s="339" t="s">
        <v>93</v>
      </c>
      <c r="G29" s="341">
        <v>28000</v>
      </c>
      <c r="H29" s="337"/>
      <c r="I29" s="323"/>
      <c r="J29" s="17" t="s">
        <v>24</v>
      </c>
      <c r="K29" s="16" t="s">
        <v>94</v>
      </c>
      <c r="L29" s="298"/>
      <c r="M29" s="301"/>
      <c r="N29" s="301"/>
    </row>
    <row r="30" spans="1:14" ht="21" customHeight="1" x14ac:dyDescent="0.35">
      <c r="A30" s="329"/>
      <c r="B30" s="63"/>
      <c r="C30" s="314"/>
      <c r="D30" s="330"/>
      <c r="E30" s="331"/>
      <c r="F30" s="340"/>
      <c r="G30" s="342"/>
      <c r="H30" s="338"/>
      <c r="I30" s="324"/>
      <c r="J30" s="64"/>
      <c r="K30" s="23"/>
      <c r="L30" s="299"/>
      <c r="M30" s="302"/>
      <c r="N30" s="302"/>
    </row>
    <row r="31" spans="1:14" ht="21" customHeight="1" x14ac:dyDescent="0.35">
      <c r="A31" s="327">
        <v>7</v>
      </c>
      <c r="B31" s="58" t="s">
        <v>95</v>
      </c>
      <c r="C31" s="312">
        <v>21600</v>
      </c>
      <c r="D31" s="286">
        <f>C31*1.07</f>
        <v>23112</v>
      </c>
      <c r="E31" s="316" t="s">
        <v>21</v>
      </c>
      <c r="F31" s="332" t="s">
        <v>96</v>
      </c>
      <c r="G31" s="318">
        <v>23112</v>
      </c>
      <c r="H31" s="319" t="s">
        <v>96</v>
      </c>
      <c r="I31" s="322">
        <v>23112</v>
      </c>
      <c r="J31" s="60"/>
      <c r="K31" s="8"/>
      <c r="L31" s="297" t="s">
        <v>179</v>
      </c>
      <c r="M31" s="300" t="s">
        <v>23</v>
      </c>
      <c r="N31" s="303"/>
    </row>
    <row r="32" spans="1:14" ht="21" customHeight="1" x14ac:dyDescent="0.35">
      <c r="A32" s="328"/>
      <c r="B32" s="61" t="s">
        <v>97</v>
      </c>
      <c r="C32" s="313"/>
      <c r="D32" s="287"/>
      <c r="E32" s="317"/>
      <c r="F32" s="333"/>
      <c r="G32" s="293"/>
      <c r="H32" s="320"/>
      <c r="I32" s="323"/>
      <c r="J32" s="17" t="s">
        <v>22</v>
      </c>
      <c r="K32" s="18" t="s">
        <v>98</v>
      </c>
      <c r="L32" s="298"/>
      <c r="M32" s="301"/>
      <c r="N32" s="301"/>
    </row>
    <row r="33" spans="1:14" ht="21" customHeight="1" x14ac:dyDescent="0.35">
      <c r="A33" s="328"/>
      <c r="B33" s="61" t="s">
        <v>99</v>
      </c>
      <c r="C33" s="313"/>
      <c r="D33" s="287"/>
      <c r="E33" s="317"/>
      <c r="F33" s="17" t="s">
        <v>100</v>
      </c>
      <c r="G33" s="19">
        <v>24893.55</v>
      </c>
      <c r="H33" s="320"/>
      <c r="I33" s="323"/>
      <c r="J33" s="17" t="s">
        <v>24</v>
      </c>
      <c r="K33" s="16" t="s">
        <v>101</v>
      </c>
      <c r="L33" s="298"/>
      <c r="M33" s="301"/>
      <c r="N33" s="301"/>
    </row>
    <row r="34" spans="1:14" ht="21" customHeight="1" x14ac:dyDescent="0.35">
      <c r="A34" s="329"/>
      <c r="B34" s="63"/>
      <c r="C34" s="314"/>
      <c r="D34" s="330"/>
      <c r="E34" s="331"/>
      <c r="F34" s="21" t="s">
        <v>102</v>
      </c>
      <c r="G34" s="22">
        <v>26097.3</v>
      </c>
      <c r="H34" s="321"/>
      <c r="I34" s="324"/>
      <c r="J34" s="64"/>
      <c r="K34" s="23"/>
      <c r="L34" s="299"/>
      <c r="M34" s="302"/>
      <c r="N34" s="302"/>
    </row>
    <row r="35" spans="1:14" ht="21" customHeight="1" x14ac:dyDescent="0.35">
      <c r="A35" s="327">
        <v>8</v>
      </c>
      <c r="B35" s="58" t="s">
        <v>178</v>
      </c>
      <c r="C35" s="312">
        <v>400000</v>
      </c>
      <c r="D35" s="286">
        <v>425698.43</v>
      </c>
      <c r="E35" s="316" t="s">
        <v>21</v>
      </c>
      <c r="F35" s="290" t="s">
        <v>103</v>
      </c>
      <c r="G35" s="318">
        <v>417194.07</v>
      </c>
      <c r="H35" s="290" t="s">
        <v>103</v>
      </c>
      <c r="I35" s="318">
        <v>417194.07</v>
      </c>
      <c r="J35" s="60"/>
      <c r="K35" s="8"/>
      <c r="L35" s="297" t="s">
        <v>175</v>
      </c>
      <c r="M35" s="300" t="s">
        <v>23</v>
      </c>
      <c r="N35" s="303"/>
    </row>
    <row r="36" spans="1:14" ht="21" customHeight="1" x14ac:dyDescent="0.35">
      <c r="A36" s="328"/>
      <c r="B36" s="61" t="s">
        <v>48</v>
      </c>
      <c r="C36" s="313"/>
      <c r="D36" s="287"/>
      <c r="E36" s="317"/>
      <c r="F36" s="291"/>
      <c r="G36" s="293"/>
      <c r="H36" s="291"/>
      <c r="I36" s="293"/>
      <c r="J36" s="17" t="s">
        <v>25</v>
      </c>
      <c r="K36" s="18" t="s">
        <v>104</v>
      </c>
      <c r="L36" s="298"/>
      <c r="M36" s="301"/>
      <c r="N36" s="301"/>
    </row>
    <row r="37" spans="1:14" ht="21" customHeight="1" x14ac:dyDescent="0.35">
      <c r="A37" s="328"/>
      <c r="B37" s="61" t="s">
        <v>105</v>
      </c>
      <c r="C37" s="313"/>
      <c r="D37" s="287"/>
      <c r="E37" s="317"/>
      <c r="F37" s="291"/>
      <c r="G37" s="293"/>
      <c r="H37" s="291"/>
      <c r="I37" s="293"/>
      <c r="J37" s="17" t="s">
        <v>24</v>
      </c>
      <c r="K37" s="16" t="s">
        <v>106</v>
      </c>
      <c r="L37" s="298"/>
      <c r="M37" s="301"/>
      <c r="N37" s="301"/>
    </row>
    <row r="38" spans="1:14" ht="21" customHeight="1" x14ac:dyDescent="0.35">
      <c r="A38" s="329"/>
      <c r="B38" s="63"/>
      <c r="C38" s="314"/>
      <c r="D38" s="330"/>
      <c r="E38" s="331"/>
      <c r="F38" s="292"/>
      <c r="G38" s="294"/>
      <c r="H38" s="292"/>
      <c r="I38" s="294"/>
      <c r="J38" s="64"/>
      <c r="K38" s="23"/>
      <c r="L38" s="299"/>
      <c r="M38" s="302"/>
      <c r="N38" s="302"/>
    </row>
    <row r="39" spans="1:14" ht="21" customHeight="1" x14ac:dyDescent="0.35">
      <c r="A39" s="327">
        <v>9</v>
      </c>
      <c r="B39" s="58" t="s">
        <v>107</v>
      </c>
      <c r="C39" s="312">
        <v>40992</v>
      </c>
      <c r="D39" s="286">
        <f>C39*1.07</f>
        <v>43861.440000000002</v>
      </c>
      <c r="E39" s="316" t="s">
        <v>21</v>
      </c>
      <c r="F39" s="332" t="s">
        <v>108</v>
      </c>
      <c r="G39" s="318">
        <v>43861.440000000002</v>
      </c>
      <c r="H39" s="319" t="s">
        <v>108</v>
      </c>
      <c r="I39" s="322">
        <v>43861.440000000002</v>
      </c>
      <c r="J39" s="60"/>
      <c r="K39" s="8"/>
      <c r="L39" s="297" t="s">
        <v>174</v>
      </c>
      <c r="M39" s="304"/>
      <c r="N39" s="300" t="s">
        <v>23</v>
      </c>
    </row>
    <row r="40" spans="1:14" ht="21" customHeight="1" x14ac:dyDescent="0.35">
      <c r="A40" s="328"/>
      <c r="B40" s="61" t="s">
        <v>109</v>
      </c>
      <c r="C40" s="313"/>
      <c r="D40" s="287"/>
      <c r="E40" s="317"/>
      <c r="F40" s="333"/>
      <c r="G40" s="293"/>
      <c r="H40" s="320"/>
      <c r="I40" s="323"/>
      <c r="J40" s="17" t="s">
        <v>22</v>
      </c>
      <c r="K40" s="18" t="s">
        <v>110</v>
      </c>
      <c r="L40" s="298"/>
      <c r="M40" s="305"/>
      <c r="N40" s="301"/>
    </row>
    <row r="41" spans="1:14" ht="21" customHeight="1" x14ac:dyDescent="0.35">
      <c r="A41" s="328"/>
      <c r="B41" s="61"/>
      <c r="C41" s="313"/>
      <c r="D41" s="287"/>
      <c r="E41" s="317"/>
      <c r="F41" s="17" t="s">
        <v>111</v>
      </c>
      <c r="G41" s="62">
        <v>48535.199999999997</v>
      </c>
      <c r="H41" s="320"/>
      <c r="I41" s="323"/>
      <c r="J41" s="17" t="s">
        <v>24</v>
      </c>
      <c r="K41" s="16" t="s">
        <v>112</v>
      </c>
      <c r="L41" s="298"/>
      <c r="M41" s="305"/>
      <c r="N41" s="301"/>
    </row>
    <row r="42" spans="1:14" ht="21" customHeight="1" x14ac:dyDescent="0.35">
      <c r="A42" s="329"/>
      <c r="B42" s="63"/>
      <c r="C42" s="314"/>
      <c r="D42" s="330"/>
      <c r="E42" s="331"/>
      <c r="F42" s="21" t="s">
        <v>113</v>
      </c>
      <c r="G42" s="65">
        <v>52654.7</v>
      </c>
      <c r="H42" s="321"/>
      <c r="I42" s="324"/>
      <c r="J42" s="64"/>
      <c r="K42" s="23"/>
      <c r="L42" s="299"/>
      <c r="M42" s="306"/>
      <c r="N42" s="302"/>
    </row>
    <row r="43" spans="1:14" ht="21" customHeight="1" x14ac:dyDescent="0.35">
      <c r="A43" s="327">
        <v>10</v>
      </c>
      <c r="B43" s="58" t="s">
        <v>114</v>
      </c>
      <c r="C43" s="312">
        <v>94760</v>
      </c>
      <c r="D43" s="286">
        <v>94627.91</v>
      </c>
      <c r="E43" s="316" t="s">
        <v>21</v>
      </c>
      <c r="F43" s="332" t="s">
        <v>108</v>
      </c>
      <c r="G43" s="318">
        <v>94627.91</v>
      </c>
      <c r="H43" s="319" t="s">
        <v>108</v>
      </c>
      <c r="I43" s="322">
        <v>94627.91</v>
      </c>
      <c r="J43" s="60"/>
      <c r="K43" s="8"/>
      <c r="L43" s="297" t="s">
        <v>174</v>
      </c>
      <c r="M43" s="304"/>
      <c r="N43" s="300" t="s">
        <v>23</v>
      </c>
    </row>
    <row r="44" spans="1:14" ht="21" customHeight="1" x14ac:dyDescent="0.35">
      <c r="A44" s="328"/>
      <c r="B44" s="61" t="s">
        <v>115</v>
      </c>
      <c r="C44" s="313"/>
      <c r="D44" s="287"/>
      <c r="E44" s="317"/>
      <c r="F44" s="333"/>
      <c r="G44" s="293"/>
      <c r="H44" s="320"/>
      <c r="I44" s="323"/>
      <c r="J44" s="17" t="s">
        <v>22</v>
      </c>
      <c r="K44" s="18" t="s">
        <v>116</v>
      </c>
      <c r="L44" s="298"/>
      <c r="M44" s="305"/>
      <c r="N44" s="301"/>
    </row>
    <row r="45" spans="1:14" ht="21" customHeight="1" x14ac:dyDescent="0.35">
      <c r="A45" s="328"/>
      <c r="B45" s="61"/>
      <c r="C45" s="313"/>
      <c r="D45" s="287"/>
      <c r="E45" s="317"/>
      <c r="F45" s="17" t="s">
        <v>111</v>
      </c>
      <c r="G45" s="62">
        <v>95609.85</v>
      </c>
      <c r="H45" s="320"/>
      <c r="I45" s="323"/>
      <c r="J45" s="17" t="s">
        <v>24</v>
      </c>
      <c r="K45" s="16" t="s">
        <v>112</v>
      </c>
      <c r="L45" s="298"/>
      <c r="M45" s="305"/>
      <c r="N45" s="301"/>
    </row>
    <row r="46" spans="1:14" ht="21" customHeight="1" x14ac:dyDescent="0.35">
      <c r="A46" s="329"/>
      <c r="B46" s="63"/>
      <c r="C46" s="314"/>
      <c r="D46" s="330"/>
      <c r="E46" s="331"/>
      <c r="F46" s="21" t="s">
        <v>113</v>
      </c>
      <c r="G46" s="65">
        <v>96723.45</v>
      </c>
      <c r="H46" s="321"/>
      <c r="I46" s="324"/>
      <c r="J46" s="64"/>
      <c r="K46" s="23"/>
      <c r="L46" s="299"/>
      <c r="M46" s="306"/>
      <c r="N46" s="302"/>
    </row>
    <row r="47" spans="1:14" ht="21" customHeight="1" x14ac:dyDescent="0.35">
      <c r="A47" s="311">
        <v>11</v>
      </c>
      <c r="B47" s="15" t="s">
        <v>117</v>
      </c>
      <c r="C47" s="286">
        <v>26000</v>
      </c>
      <c r="D47" s="286">
        <f>C47*1.07</f>
        <v>27820</v>
      </c>
      <c r="E47" s="316" t="s">
        <v>21</v>
      </c>
      <c r="F47" s="12" t="s">
        <v>73</v>
      </c>
      <c r="G47" s="59">
        <v>27820</v>
      </c>
      <c r="H47" s="319" t="s">
        <v>73</v>
      </c>
      <c r="I47" s="322">
        <v>27820</v>
      </c>
      <c r="J47" s="12"/>
      <c r="K47" s="12"/>
      <c r="L47" s="297" t="s">
        <v>174</v>
      </c>
      <c r="M47" s="315" t="s">
        <v>23</v>
      </c>
      <c r="N47" s="303"/>
    </row>
    <row r="48" spans="1:14" ht="21" customHeight="1" x14ac:dyDescent="0.35">
      <c r="A48" s="284"/>
      <c r="B48" s="16" t="s">
        <v>118</v>
      </c>
      <c r="C48" s="287"/>
      <c r="D48" s="287"/>
      <c r="E48" s="317"/>
      <c r="F48" s="51" t="s">
        <v>75</v>
      </c>
      <c r="G48" s="62">
        <v>30816</v>
      </c>
      <c r="H48" s="320"/>
      <c r="I48" s="325"/>
      <c r="J48" s="51" t="s">
        <v>22</v>
      </c>
      <c r="K48" s="18" t="s">
        <v>119</v>
      </c>
      <c r="L48" s="298"/>
      <c r="M48" s="305"/>
      <c r="N48" s="301"/>
    </row>
    <row r="49" spans="1:14" ht="21" customHeight="1" x14ac:dyDescent="0.35">
      <c r="A49" s="285"/>
      <c r="B49" s="20" t="s">
        <v>120</v>
      </c>
      <c r="C49" s="330"/>
      <c r="D49" s="330"/>
      <c r="E49" s="331"/>
      <c r="F49" s="52" t="s">
        <v>77</v>
      </c>
      <c r="G49" s="55">
        <v>32100</v>
      </c>
      <c r="H49" s="321"/>
      <c r="I49" s="326"/>
      <c r="J49" s="52" t="s">
        <v>24</v>
      </c>
      <c r="K49" s="20" t="s">
        <v>52</v>
      </c>
      <c r="L49" s="299"/>
      <c r="M49" s="306"/>
      <c r="N49" s="302"/>
    </row>
    <row r="50" spans="1:14" ht="21.75" customHeight="1" x14ac:dyDescent="0.35">
      <c r="A50" s="311">
        <v>12</v>
      </c>
      <c r="B50" s="58" t="s">
        <v>33</v>
      </c>
      <c r="C50" s="312">
        <v>360000</v>
      </c>
      <c r="D50" s="286">
        <v>349702</v>
      </c>
      <c r="E50" s="316" t="s">
        <v>21</v>
      </c>
      <c r="F50" s="290" t="s">
        <v>30</v>
      </c>
      <c r="G50" s="318">
        <v>344314</v>
      </c>
      <c r="H50" s="290" t="s">
        <v>30</v>
      </c>
      <c r="I50" s="293">
        <v>344314</v>
      </c>
      <c r="J50" s="24"/>
      <c r="K50" s="24"/>
      <c r="L50" s="297" t="s">
        <v>36</v>
      </c>
      <c r="M50" s="300" t="s">
        <v>23</v>
      </c>
      <c r="N50" s="303"/>
    </row>
    <row r="51" spans="1:14" ht="21" customHeight="1" x14ac:dyDescent="0.35">
      <c r="A51" s="284"/>
      <c r="B51" s="61" t="s">
        <v>37</v>
      </c>
      <c r="C51" s="313"/>
      <c r="D51" s="287"/>
      <c r="E51" s="317"/>
      <c r="F51" s="291"/>
      <c r="G51" s="293"/>
      <c r="H51" s="291"/>
      <c r="I51" s="293"/>
      <c r="J51" s="17" t="s">
        <v>25</v>
      </c>
      <c r="K51" s="18" t="s">
        <v>121</v>
      </c>
      <c r="L51" s="298"/>
      <c r="M51" s="301"/>
      <c r="N51" s="301"/>
    </row>
    <row r="52" spans="1:14" ht="21" customHeight="1" x14ac:dyDescent="0.35">
      <c r="A52" s="284"/>
      <c r="B52" s="61" t="s">
        <v>122</v>
      </c>
      <c r="C52" s="313"/>
      <c r="D52" s="287"/>
      <c r="E52" s="317"/>
      <c r="F52" s="291"/>
      <c r="G52" s="293"/>
      <c r="H52" s="291"/>
      <c r="I52" s="293"/>
      <c r="J52" s="17" t="s">
        <v>24</v>
      </c>
      <c r="K52" s="16" t="s">
        <v>123</v>
      </c>
      <c r="L52" s="298"/>
      <c r="M52" s="301"/>
      <c r="N52" s="301"/>
    </row>
    <row r="53" spans="1:14" ht="21.75" customHeight="1" x14ac:dyDescent="0.35">
      <c r="A53" s="285"/>
      <c r="B53" s="63"/>
      <c r="C53" s="314"/>
      <c r="D53" s="287"/>
      <c r="E53" s="317"/>
      <c r="F53" s="292"/>
      <c r="G53" s="294"/>
      <c r="H53" s="292"/>
      <c r="I53" s="294"/>
      <c r="J53" s="24"/>
      <c r="K53" s="24"/>
      <c r="L53" s="299"/>
      <c r="M53" s="302"/>
      <c r="N53" s="302"/>
    </row>
    <row r="54" spans="1:14" ht="40.5" customHeight="1" x14ac:dyDescent="0.35">
      <c r="A54" s="284">
        <v>13</v>
      </c>
      <c r="B54" s="16" t="s">
        <v>124</v>
      </c>
      <c r="C54" s="286">
        <v>69700</v>
      </c>
      <c r="D54" s="286">
        <v>72760</v>
      </c>
      <c r="E54" s="316" t="s">
        <v>21</v>
      </c>
      <c r="F54" s="49" t="s">
        <v>125</v>
      </c>
      <c r="G54" s="9">
        <v>72760</v>
      </c>
      <c r="H54" s="332" t="s">
        <v>125</v>
      </c>
      <c r="I54" s="335">
        <v>72760</v>
      </c>
      <c r="J54" s="8"/>
      <c r="K54" s="8"/>
      <c r="L54" s="297" t="s">
        <v>174</v>
      </c>
      <c r="M54" s="304"/>
      <c r="N54" s="300" t="s">
        <v>23</v>
      </c>
    </row>
    <row r="55" spans="1:14" ht="21.75" customHeight="1" x14ac:dyDescent="0.35">
      <c r="A55" s="284"/>
      <c r="B55" s="16" t="s">
        <v>126</v>
      </c>
      <c r="C55" s="287"/>
      <c r="D55" s="287"/>
      <c r="E55" s="317"/>
      <c r="F55" s="56" t="s">
        <v>127</v>
      </c>
      <c r="G55" s="19">
        <v>90950</v>
      </c>
      <c r="H55" s="333"/>
      <c r="I55" s="325"/>
      <c r="J55" s="17" t="s">
        <v>22</v>
      </c>
      <c r="K55" s="18" t="s">
        <v>128</v>
      </c>
      <c r="L55" s="298"/>
      <c r="M55" s="305"/>
      <c r="N55" s="301"/>
    </row>
    <row r="56" spans="1:14" ht="21.75" customHeight="1" x14ac:dyDescent="0.35">
      <c r="A56" s="284"/>
      <c r="B56" s="16" t="s">
        <v>129</v>
      </c>
      <c r="C56" s="287"/>
      <c r="D56" s="287"/>
      <c r="E56" s="317"/>
      <c r="F56" s="56" t="s">
        <v>130</v>
      </c>
      <c r="G56" s="19">
        <v>93090</v>
      </c>
      <c r="H56" s="333"/>
      <c r="I56" s="325"/>
      <c r="J56" s="17" t="s">
        <v>24</v>
      </c>
      <c r="K56" s="16" t="s">
        <v>131</v>
      </c>
      <c r="L56" s="298"/>
      <c r="M56" s="305"/>
      <c r="N56" s="301"/>
    </row>
    <row r="57" spans="1:14" ht="21.75" customHeight="1" x14ac:dyDescent="0.35">
      <c r="A57" s="285"/>
      <c r="B57" s="21"/>
      <c r="C57" s="287"/>
      <c r="D57" s="287"/>
      <c r="E57" s="317"/>
      <c r="F57" s="57" t="s">
        <v>132</v>
      </c>
      <c r="G57" s="22">
        <v>94160</v>
      </c>
      <c r="H57" s="334"/>
      <c r="I57" s="325"/>
      <c r="J57" s="23"/>
      <c r="K57" s="42"/>
      <c r="L57" s="299"/>
      <c r="M57" s="306"/>
      <c r="N57" s="302"/>
    </row>
    <row r="58" spans="1:14" ht="21.75" customHeight="1" x14ac:dyDescent="0.35">
      <c r="A58" s="25"/>
      <c r="B58" s="288" t="s">
        <v>133</v>
      </c>
      <c r="C58" s="288"/>
      <c r="D58" s="288"/>
      <c r="E58" s="288"/>
      <c r="F58" s="288"/>
      <c r="G58" s="288"/>
      <c r="H58" s="289"/>
      <c r="I58" s="26">
        <f>SUM(I8:I57)</f>
        <v>1514150.19</v>
      </c>
      <c r="J58" s="27"/>
      <c r="K58" s="28"/>
      <c r="L58" s="66"/>
      <c r="M58" s="67"/>
      <c r="N58" s="68"/>
    </row>
    <row r="59" spans="1:14" ht="21" customHeight="1" x14ac:dyDescent="0.35">
      <c r="A59" s="29"/>
      <c r="B59" s="30"/>
      <c r="C59" s="31"/>
      <c r="D59" s="31"/>
      <c r="E59" s="30"/>
      <c r="F59" s="30"/>
      <c r="G59" s="31"/>
      <c r="H59" s="32"/>
      <c r="I59" s="33"/>
      <c r="J59" s="30"/>
      <c r="K59" s="30"/>
      <c r="L59" s="34"/>
      <c r="M59" s="34"/>
      <c r="N59" s="34"/>
    </row>
    <row r="60" spans="1:14" ht="21" customHeight="1" x14ac:dyDescent="0.35">
      <c r="A60" s="310" t="s">
        <v>180</v>
      </c>
      <c r="B60" s="310"/>
      <c r="C60" s="310"/>
      <c r="D60" s="310"/>
      <c r="E60" s="310"/>
      <c r="F60" s="310"/>
      <c r="G60" s="310"/>
      <c r="H60" s="310"/>
      <c r="I60" s="310"/>
      <c r="J60" s="310"/>
      <c r="K60" s="310"/>
      <c r="L60" s="310"/>
      <c r="M60" s="310"/>
      <c r="N60" s="1" t="s">
        <v>0</v>
      </c>
    </row>
    <row r="61" spans="1:14" ht="21" customHeight="1" x14ac:dyDescent="0.35">
      <c r="A61" s="310" t="s">
        <v>1</v>
      </c>
      <c r="B61" s="310"/>
      <c r="C61" s="310"/>
      <c r="D61" s="310"/>
      <c r="E61" s="310"/>
      <c r="F61" s="310"/>
      <c r="G61" s="310"/>
      <c r="H61" s="310"/>
      <c r="I61" s="310"/>
      <c r="J61" s="310"/>
      <c r="K61" s="310"/>
      <c r="L61" s="310"/>
      <c r="M61" s="310"/>
      <c r="N61" s="34"/>
    </row>
    <row r="62" spans="1:14" ht="21" customHeight="1" x14ac:dyDescent="0.35">
      <c r="A62" s="310" t="s">
        <v>135</v>
      </c>
      <c r="B62" s="310"/>
      <c r="C62" s="310"/>
      <c r="D62" s="310"/>
      <c r="E62" s="310"/>
      <c r="F62" s="310"/>
      <c r="G62" s="310"/>
      <c r="H62" s="310"/>
      <c r="I62" s="310"/>
      <c r="J62" s="310"/>
      <c r="K62" s="310"/>
      <c r="L62" s="310"/>
      <c r="M62" s="310"/>
      <c r="N62" s="34"/>
    </row>
    <row r="63" spans="1:14" ht="21" customHeight="1" x14ac:dyDescent="0.35">
      <c r="A63" s="3"/>
      <c r="B63" s="1"/>
      <c r="C63" s="1"/>
      <c r="D63" s="1"/>
      <c r="E63" s="1"/>
      <c r="F63" s="1"/>
      <c r="G63" s="1"/>
      <c r="H63" s="1"/>
      <c r="I63" s="1"/>
      <c r="J63" s="1"/>
      <c r="L63" s="35"/>
      <c r="M63" s="35"/>
      <c r="N63" s="35"/>
    </row>
    <row r="64" spans="1:14" ht="42.75" customHeight="1" x14ac:dyDescent="0.35">
      <c r="A64" s="352" t="s">
        <v>2</v>
      </c>
      <c r="B64" s="353" t="s">
        <v>3</v>
      </c>
      <c r="C64" s="4" t="s">
        <v>4</v>
      </c>
      <c r="D64" s="5" t="s">
        <v>5</v>
      </c>
      <c r="E64" s="353" t="s">
        <v>6</v>
      </c>
      <c r="F64" s="353" t="s">
        <v>7</v>
      </c>
      <c r="G64" s="353"/>
      <c r="H64" s="354" t="s">
        <v>8</v>
      </c>
      <c r="I64" s="354"/>
      <c r="J64" s="355" t="s">
        <v>9</v>
      </c>
      <c r="K64" s="355" t="s">
        <v>10</v>
      </c>
      <c r="L64" s="306" t="s">
        <v>11</v>
      </c>
      <c r="M64" s="359" t="s">
        <v>12</v>
      </c>
      <c r="N64" s="360"/>
    </row>
    <row r="65" spans="1:14" ht="63" customHeight="1" x14ac:dyDescent="0.35">
      <c r="A65" s="343"/>
      <c r="B65" s="290"/>
      <c r="C65" s="6" t="s">
        <v>13</v>
      </c>
      <c r="D65" s="7" t="s">
        <v>14</v>
      </c>
      <c r="E65" s="353"/>
      <c r="F65" s="8" t="s">
        <v>15</v>
      </c>
      <c r="G65" s="9" t="s">
        <v>16</v>
      </c>
      <c r="H65" s="10" t="s">
        <v>17</v>
      </c>
      <c r="I65" s="11" t="s">
        <v>18</v>
      </c>
      <c r="J65" s="290"/>
      <c r="K65" s="290"/>
      <c r="L65" s="356"/>
      <c r="M65" s="13" t="s">
        <v>19</v>
      </c>
      <c r="N65" s="14" t="s">
        <v>20</v>
      </c>
    </row>
    <row r="66" spans="1:14" ht="21" customHeight="1" x14ac:dyDescent="0.35">
      <c r="A66" s="327">
        <v>1</v>
      </c>
      <c r="B66" s="15" t="s">
        <v>53</v>
      </c>
      <c r="C66" s="286">
        <v>1150000</v>
      </c>
      <c r="D66" s="361">
        <v>1104141</v>
      </c>
      <c r="E66" s="316" t="s">
        <v>29</v>
      </c>
      <c r="F66" s="290" t="s">
        <v>54</v>
      </c>
      <c r="G66" s="318">
        <v>1095000</v>
      </c>
      <c r="H66" s="290" t="s">
        <v>54</v>
      </c>
      <c r="I66" s="335">
        <v>1090205</v>
      </c>
      <c r="J66" s="8"/>
      <c r="K66" s="8"/>
      <c r="L66" s="307" t="s">
        <v>170</v>
      </c>
      <c r="M66" s="36"/>
      <c r="N66" s="37"/>
    </row>
    <row r="67" spans="1:14" ht="21" customHeight="1" x14ac:dyDescent="0.35">
      <c r="A67" s="328"/>
      <c r="B67" s="16" t="s">
        <v>48</v>
      </c>
      <c r="C67" s="287"/>
      <c r="D67" s="339"/>
      <c r="E67" s="317"/>
      <c r="F67" s="292"/>
      <c r="G67" s="294"/>
      <c r="H67" s="291"/>
      <c r="I67" s="325"/>
      <c r="J67" s="17" t="s">
        <v>22</v>
      </c>
      <c r="K67" s="18" t="s">
        <v>55</v>
      </c>
      <c r="L67" s="308"/>
      <c r="M67" s="295" t="s">
        <v>23</v>
      </c>
      <c r="N67" s="295"/>
    </row>
    <row r="68" spans="1:14" ht="21" customHeight="1" x14ac:dyDescent="0.35">
      <c r="A68" s="328"/>
      <c r="B68" s="16" t="s">
        <v>56</v>
      </c>
      <c r="C68" s="287"/>
      <c r="D68" s="339"/>
      <c r="E68" s="317"/>
      <c r="F68" s="349" t="s">
        <v>57</v>
      </c>
      <c r="G68" s="341">
        <v>1101000</v>
      </c>
      <c r="H68" s="291"/>
      <c r="I68" s="325"/>
      <c r="J68" s="50" t="s">
        <v>24</v>
      </c>
      <c r="K68" s="16" t="s">
        <v>58</v>
      </c>
      <c r="L68" s="308"/>
      <c r="M68" s="296"/>
      <c r="N68" s="295"/>
    </row>
    <row r="69" spans="1:14" ht="21" customHeight="1" x14ac:dyDescent="0.35">
      <c r="A69" s="329"/>
      <c r="B69" s="20"/>
      <c r="C69" s="330"/>
      <c r="D69" s="340"/>
      <c r="E69" s="331"/>
      <c r="F69" s="350"/>
      <c r="G69" s="342"/>
      <c r="H69" s="292"/>
      <c r="I69" s="326"/>
      <c r="J69" s="21"/>
      <c r="K69" s="20"/>
      <c r="L69" s="309"/>
      <c r="M69" s="38"/>
      <c r="N69" s="39"/>
    </row>
    <row r="70" spans="1:14" x14ac:dyDescent="0.35">
      <c r="A70" s="25"/>
      <c r="B70" s="288" t="s">
        <v>32</v>
      </c>
      <c r="C70" s="288"/>
      <c r="D70" s="288"/>
      <c r="E70" s="288"/>
      <c r="F70" s="288"/>
      <c r="G70" s="288"/>
      <c r="H70" s="289"/>
      <c r="I70" s="26">
        <f>SUM(I66:I69)</f>
        <v>1090205</v>
      </c>
      <c r="J70" s="27"/>
      <c r="K70" s="28"/>
      <c r="L70" s="40"/>
      <c r="M70" s="40"/>
      <c r="N70" s="40"/>
    </row>
    <row r="71" spans="1:14" x14ac:dyDescent="0.35">
      <c r="A71" s="3"/>
      <c r="B71" s="1"/>
      <c r="C71" s="1"/>
      <c r="D71" s="1"/>
      <c r="E71" s="1"/>
      <c r="F71" s="1"/>
      <c r="G71" s="1"/>
      <c r="H71" s="1"/>
      <c r="I71" s="1"/>
      <c r="J71" s="1"/>
    </row>
    <row r="72" spans="1:14" x14ac:dyDescent="0.35">
      <c r="A72" s="310" t="s">
        <v>181</v>
      </c>
      <c r="B72" s="310"/>
      <c r="C72" s="310"/>
      <c r="D72" s="310"/>
      <c r="E72" s="310"/>
      <c r="F72" s="310"/>
      <c r="G72" s="310"/>
      <c r="H72" s="310"/>
      <c r="I72" s="310"/>
      <c r="J72" s="310"/>
      <c r="K72" s="310"/>
      <c r="L72" s="310"/>
      <c r="M72" s="310"/>
      <c r="N72" s="1" t="s">
        <v>0</v>
      </c>
    </row>
    <row r="73" spans="1:14" x14ac:dyDescent="0.35">
      <c r="A73" s="310" t="s">
        <v>1</v>
      </c>
      <c r="B73" s="310"/>
      <c r="C73" s="310"/>
      <c r="D73" s="310"/>
      <c r="E73" s="310"/>
      <c r="F73" s="310"/>
      <c r="G73" s="310"/>
      <c r="H73" s="310"/>
      <c r="I73" s="310"/>
      <c r="J73" s="310"/>
      <c r="K73" s="310"/>
      <c r="L73" s="310"/>
      <c r="M73" s="310"/>
      <c r="N73" s="34"/>
    </row>
    <row r="74" spans="1:14" x14ac:dyDescent="0.35">
      <c r="A74" s="310" t="s">
        <v>135</v>
      </c>
      <c r="B74" s="310"/>
      <c r="C74" s="310"/>
      <c r="D74" s="310"/>
      <c r="E74" s="310"/>
      <c r="F74" s="310"/>
      <c r="G74" s="310"/>
      <c r="H74" s="310"/>
      <c r="I74" s="310"/>
      <c r="J74" s="310"/>
      <c r="K74" s="310"/>
      <c r="L74" s="310"/>
      <c r="M74" s="310"/>
      <c r="N74" s="34"/>
    </row>
    <row r="75" spans="1:14" ht="42" x14ac:dyDescent="0.35">
      <c r="A75" s="352" t="s">
        <v>2</v>
      </c>
      <c r="B75" s="353" t="s">
        <v>3</v>
      </c>
      <c r="C75" s="4" t="s">
        <v>4</v>
      </c>
      <c r="D75" s="5" t="s">
        <v>5</v>
      </c>
      <c r="E75" s="353" t="s">
        <v>6</v>
      </c>
      <c r="F75" s="353" t="s">
        <v>7</v>
      </c>
      <c r="G75" s="353"/>
      <c r="H75" s="354" t="s">
        <v>8</v>
      </c>
      <c r="I75" s="354"/>
      <c r="J75" s="355" t="s">
        <v>9</v>
      </c>
      <c r="K75" s="355" t="s">
        <v>10</v>
      </c>
      <c r="L75" s="356" t="s">
        <v>11</v>
      </c>
      <c r="M75" s="357" t="s">
        <v>12</v>
      </c>
      <c r="N75" s="358"/>
    </row>
    <row r="76" spans="1:14" ht="63" x14ac:dyDescent="0.35">
      <c r="A76" s="343"/>
      <c r="B76" s="353"/>
      <c r="C76" s="6" t="s">
        <v>13</v>
      </c>
      <c r="D76" s="7" t="s">
        <v>14</v>
      </c>
      <c r="E76" s="353"/>
      <c r="F76" s="8" t="s">
        <v>15</v>
      </c>
      <c r="G76" s="9" t="s">
        <v>16</v>
      </c>
      <c r="H76" s="10" t="s">
        <v>17</v>
      </c>
      <c r="I76" s="11" t="s">
        <v>18</v>
      </c>
      <c r="J76" s="290"/>
      <c r="K76" s="290"/>
      <c r="L76" s="356"/>
      <c r="M76" s="13" t="s">
        <v>19</v>
      </c>
      <c r="N76" s="14" t="s">
        <v>20</v>
      </c>
    </row>
    <row r="77" spans="1:14" x14ac:dyDescent="0.35">
      <c r="A77" s="343">
        <v>1</v>
      </c>
      <c r="B77" s="15" t="s">
        <v>38</v>
      </c>
      <c r="C77" s="346">
        <v>2099280.37</v>
      </c>
      <c r="D77" s="346">
        <v>2246230</v>
      </c>
      <c r="E77" s="348" t="s">
        <v>34</v>
      </c>
      <c r="F77" s="290" t="s">
        <v>30</v>
      </c>
      <c r="G77" s="318">
        <v>2200000</v>
      </c>
      <c r="H77" s="290" t="s">
        <v>30</v>
      </c>
      <c r="I77" s="322">
        <v>2196035</v>
      </c>
      <c r="J77" s="47"/>
      <c r="K77" s="41"/>
      <c r="L77" s="307" t="s">
        <v>31</v>
      </c>
      <c r="M77" s="36"/>
      <c r="N77" s="281"/>
    </row>
    <row r="78" spans="1:14" ht="21" customHeight="1" x14ac:dyDescent="0.35">
      <c r="A78" s="344"/>
      <c r="B78" s="16" t="s">
        <v>26</v>
      </c>
      <c r="C78" s="347"/>
      <c r="D78" s="347"/>
      <c r="E78" s="349"/>
      <c r="F78" s="291"/>
      <c r="G78" s="293"/>
      <c r="H78" s="291"/>
      <c r="I78" s="323"/>
      <c r="J78" s="17" t="s">
        <v>25</v>
      </c>
      <c r="K78" s="18" t="s">
        <v>39</v>
      </c>
      <c r="L78" s="308"/>
      <c r="M78" s="295" t="s">
        <v>23</v>
      </c>
      <c r="N78" s="282"/>
    </row>
    <row r="79" spans="1:14" ht="21" customHeight="1" x14ac:dyDescent="0.35">
      <c r="A79" s="344"/>
      <c r="B79" s="16" t="s">
        <v>40</v>
      </c>
      <c r="C79" s="347"/>
      <c r="D79" s="347"/>
      <c r="E79" s="349"/>
      <c r="F79" s="291"/>
      <c r="G79" s="293"/>
      <c r="H79" s="291"/>
      <c r="I79" s="323"/>
      <c r="J79" s="17" t="s">
        <v>24</v>
      </c>
      <c r="K79" s="16" t="s">
        <v>41</v>
      </c>
      <c r="L79" s="308"/>
      <c r="M79" s="296"/>
      <c r="N79" s="282"/>
    </row>
    <row r="80" spans="1:14" ht="20.25" customHeight="1" x14ac:dyDescent="0.35">
      <c r="A80" s="345"/>
      <c r="B80" s="20"/>
      <c r="C80" s="347"/>
      <c r="D80" s="347"/>
      <c r="E80" s="350"/>
      <c r="F80" s="291"/>
      <c r="G80" s="294"/>
      <c r="H80" s="292"/>
      <c r="I80" s="324"/>
      <c r="J80" s="53"/>
      <c r="K80" s="23"/>
      <c r="L80" s="309"/>
      <c r="M80" s="38"/>
      <c r="N80" s="282"/>
    </row>
    <row r="81" spans="1:14" x14ac:dyDescent="0.35">
      <c r="A81" s="343">
        <v>2</v>
      </c>
      <c r="B81" s="15" t="s">
        <v>27</v>
      </c>
      <c r="C81" s="346">
        <v>2000000</v>
      </c>
      <c r="D81" s="346">
        <v>2139564.58</v>
      </c>
      <c r="E81" s="316" t="s">
        <v>34</v>
      </c>
      <c r="F81" s="332" t="s">
        <v>42</v>
      </c>
      <c r="G81" s="318">
        <v>2124564.58</v>
      </c>
      <c r="H81" s="319" t="s">
        <v>42</v>
      </c>
      <c r="I81" s="322">
        <v>2124130.83</v>
      </c>
      <c r="J81" s="47"/>
      <c r="K81" s="54"/>
      <c r="L81" s="307" t="s">
        <v>171</v>
      </c>
      <c r="M81" s="36"/>
      <c r="N81" s="281"/>
    </row>
    <row r="82" spans="1:14" ht="21" customHeight="1" x14ac:dyDescent="0.35">
      <c r="A82" s="344"/>
      <c r="B82" s="16" t="s">
        <v>26</v>
      </c>
      <c r="C82" s="347"/>
      <c r="D82" s="347"/>
      <c r="E82" s="317"/>
      <c r="F82" s="334"/>
      <c r="G82" s="294"/>
      <c r="H82" s="320"/>
      <c r="I82" s="323"/>
      <c r="J82" s="17" t="s">
        <v>22</v>
      </c>
      <c r="K82" s="18" t="s">
        <v>43</v>
      </c>
      <c r="L82" s="308"/>
      <c r="M82" s="295" t="s">
        <v>23</v>
      </c>
      <c r="N82" s="282"/>
    </row>
    <row r="83" spans="1:14" ht="21" customHeight="1" x14ac:dyDescent="0.35">
      <c r="A83" s="344"/>
      <c r="B83" s="16" t="s">
        <v>44</v>
      </c>
      <c r="C83" s="347"/>
      <c r="D83" s="347"/>
      <c r="E83" s="317"/>
      <c r="F83" s="349" t="s">
        <v>45</v>
      </c>
      <c r="G83" s="351">
        <v>2134564.58</v>
      </c>
      <c r="H83" s="320"/>
      <c r="I83" s="323"/>
      <c r="J83" s="50" t="s">
        <v>24</v>
      </c>
      <c r="K83" s="16" t="s">
        <v>41</v>
      </c>
      <c r="L83" s="308"/>
      <c r="M83" s="296"/>
      <c r="N83" s="282"/>
    </row>
    <row r="84" spans="1:14" ht="20.25" customHeight="1" x14ac:dyDescent="0.35">
      <c r="A84" s="345"/>
      <c r="B84" s="20"/>
      <c r="C84" s="347"/>
      <c r="D84" s="347"/>
      <c r="E84" s="331"/>
      <c r="F84" s="350"/>
      <c r="G84" s="342"/>
      <c r="H84" s="321"/>
      <c r="I84" s="324"/>
      <c r="J84" s="48"/>
      <c r="K84" s="54"/>
      <c r="L84" s="309"/>
      <c r="M84" s="38"/>
      <c r="N84" s="283"/>
    </row>
    <row r="85" spans="1:14" ht="21" customHeight="1" x14ac:dyDescent="0.35">
      <c r="A85" s="328">
        <v>3</v>
      </c>
      <c r="B85" s="16" t="s">
        <v>46</v>
      </c>
      <c r="C85" s="346">
        <v>2502229</v>
      </c>
      <c r="D85" s="346">
        <v>2677385.0299999998</v>
      </c>
      <c r="E85" s="317" t="s">
        <v>34</v>
      </c>
      <c r="F85" s="290" t="s">
        <v>47</v>
      </c>
      <c r="G85" s="318">
        <v>2608267.31</v>
      </c>
      <c r="H85" s="291" t="s">
        <v>47</v>
      </c>
      <c r="I85" s="325">
        <v>2598624.4700000002</v>
      </c>
      <c r="J85" s="8"/>
      <c r="K85" s="41"/>
      <c r="L85" s="307" t="s">
        <v>172</v>
      </c>
      <c r="M85" s="36"/>
      <c r="N85" s="282"/>
    </row>
    <row r="86" spans="1:14" ht="21" customHeight="1" x14ac:dyDescent="0.35">
      <c r="A86" s="328"/>
      <c r="B86" s="16" t="s">
        <v>48</v>
      </c>
      <c r="C86" s="347"/>
      <c r="D86" s="347"/>
      <c r="E86" s="317"/>
      <c r="F86" s="292"/>
      <c r="G86" s="294"/>
      <c r="H86" s="291"/>
      <c r="I86" s="325"/>
      <c r="J86" s="17" t="s">
        <v>22</v>
      </c>
      <c r="K86" s="18" t="s">
        <v>49</v>
      </c>
      <c r="L86" s="308"/>
      <c r="M86" s="295" t="s">
        <v>23</v>
      </c>
      <c r="N86" s="282"/>
    </row>
    <row r="87" spans="1:14" ht="21" customHeight="1" x14ac:dyDescent="0.35">
      <c r="A87" s="328"/>
      <c r="B87" s="16" t="s">
        <v>50</v>
      </c>
      <c r="C87" s="347"/>
      <c r="D87" s="347"/>
      <c r="E87" s="317"/>
      <c r="F87" s="349" t="s">
        <v>51</v>
      </c>
      <c r="G87" s="341">
        <v>2675385</v>
      </c>
      <c r="H87" s="291"/>
      <c r="I87" s="325"/>
      <c r="J87" s="17" t="s">
        <v>24</v>
      </c>
      <c r="K87" s="16" t="s">
        <v>52</v>
      </c>
      <c r="L87" s="308"/>
      <c r="M87" s="296"/>
      <c r="N87" s="282"/>
    </row>
    <row r="88" spans="1:14" ht="20.25" customHeight="1" x14ac:dyDescent="0.35">
      <c r="A88" s="329"/>
      <c r="B88" s="23"/>
      <c r="C88" s="347"/>
      <c r="D88" s="347"/>
      <c r="E88" s="317"/>
      <c r="F88" s="350"/>
      <c r="G88" s="342"/>
      <c r="H88" s="292"/>
      <c r="I88" s="325"/>
      <c r="J88" s="23"/>
      <c r="K88" s="42"/>
      <c r="L88" s="309"/>
      <c r="M88" s="38"/>
      <c r="N88" s="283"/>
    </row>
    <row r="89" spans="1:14" x14ac:dyDescent="0.35">
      <c r="A89" s="25"/>
      <c r="B89" s="288" t="s">
        <v>28</v>
      </c>
      <c r="C89" s="288"/>
      <c r="D89" s="288"/>
      <c r="E89" s="288"/>
      <c r="F89" s="288"/>
      <c r="G89" s="288"/>
      <c r="H89" s="289"/>
      <c r="I89" s="26">
        <f>SUM(I77:I88)</f>
        <v>6918790.3000000007</v>
      </c>
      <c r="J89" s="27"/>
      <c r="K89" s="28"/>
      <c r="L89" s="40"/>
      <c r="M89" s="40"/>
      <c r="N89" s="40"/>
    </row>
  </sheetData>
  <mergeCells count="226">
    <mergeCell ref="L8:L11"/>
    <mergeCell ref="A12:A15"/>
    <mergeCell ref="C12:C15"/>
    <mergeCell ref="D12:D15"/>
    <mergeCell ref="E12:E15"/>
    <mergeCell ref="H12:H15"/>
    <mergeCell ref="L6:L7"/>
    <mergeCell ref="M6:N6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H8:H11"/>
    <mergeCell ref="I8:I11"/>
    <mergeCell ref="F10:F11"/>
    <mergeCell ref="G10:G11"/>
    <mergeCell ref="A8:A11"/>
    <mergeCell ref="C8:C11"/>
    <mergeCell ref="H31:H34"/>
    <mergeCell ref="I31:I34"/>
    <mergeCell ref="I12:I15"/>
    <mergeCell ref="A16:A18"/>
    <mergeCell ref="C16:C18"/>
    <mergeCell ref="D16:D18"/>
    <mergeCell ref="E16:E18"/>
    <mergeCell ref="F14:F15"/>
    <mergeCell ref="G14:G15"/>
    <mergeCell ref="A19:A22"/>
    <mergeCell ref="C19:C22"/>
    <mergeCell ref="D19:D22"/>
    <mergeCell ref="E19:E22"/>
    <mergeCell ref="F19:F22"/>
    <mergeCell ref="G19:G22"/>
    <mergeCell ref="A31:A34"/>
    <mergeCell ref="C31:C34"/>
    <mergeCell ref="D31:D34"/>
    <mergeCell ref="E31:E34"/>
    <mergeCell ref="F31:F32"/>
    <mergeCell ref="G31:G32"/>
    <mergeCell ref="A23:A26"/>
    <mergeCell ref="C23:C26"/>
    <mergeCell ref="A27:A30"/>
    <mergeCell ref="F66:F67"/>
    <mergeCell ref="G66:G67"/>
    <mergeCell ref="F68:F69"/>
    <mergeCell ref="G68:G69"/>
    <mergeCell ref="L64:L65"/>
    <mergeCell ref="M64:N64"/>
    <mergeCell ref="A66:A69"/>
    <mergeCell ref="C66:C69"/>
    <mergeCell ref="D66:D69"/>
    <mergeCell ref="E66:E69"/>
    <mergeCell ref="H66:H69"/>
    <mergeCell ref="I66:I69"/>
    <mergeCell ref="A64:A65"/>
    <mergeCell ref="B64:B65"/>
    <mergeCell ref="E64:E65"/>
    <mergeCell ref="F64:G64"/>
    <mergeCell ref="H64:I64"/>
    <mergeCell ref="J64:J65"/>
    <mergeCell ref="K64:K65"/>
    <mergeCell ref="F85:F86"/>
    <mergeCell ref="G85:G86"/>
    <mergeCell ref="B70:H70"/>
    <mergeCell ref="A72:M72"/>
    <mergeCell ref="A73:M73"/>
    <mergeCell ref="A74:M74"/>
    <mergeCell ref="A75:A76"/>
    <mergeCell ref="B75:B76"/>
    <mergeCell ref="E75:E76"/>
    <mergeCell ref="F75:G75"/>
    <mergeCell ref="H75:I75"/>
    <mergeCell ref="J75:J76"/>
    <mergeCell ref="K75:K76"/>
    <mergeCell ref="L75:L76"/>
    <mergeCell ref="M75:N75"/>
    <mergeCell ref="N85:N88"/>
    <mergeCell ref="I77:I80"/>
    <mergeCell ref="I81:I84"/>
    <mergeCell ref="I85:I88"/>
    <mergeCell ref="L85:L88"/>
    <mergeCell ref="M86:M87"/>
    <mergeCell ref="L81:L84"/>
    <mergeCell ref="M82:M83"/>
    <mergeCell ref="L77:L80"/>
    <mergeCell ref="B89:H89"/>
    <mergeCell ref="A77:A80"/>
    <mergeCell ref="C77:C80"/>
    <mergeCell ref="D77:D80"/>
    <mergeCell ref="E77:E80"/>
    <mergeCell ref="F77:F80"/>
    <mergeCell ref="G77:G80"/>
    <mergeCell ref="H77:H80"/>
    <mergeCell ref="G83:G84"/>
    <mergeCell ref="H85:H88"/>
    <mergeCell ref="A81:A84"/>
    <mergeCell ref="C81:C84"/>
    <mergeCell ref="D81:D84"/>
    <mergeCell ref="E81:E84"/>
    <mergeCell ref="F81:F82"/>
    <mergeCell ref="G81:G82"/>
    <mergeCell ref="H81:H84"/>
    <mergeCell ref="F83:F84"/>
    <mergeCell ref="F87:F88"/>
    <mergeCell ref="G87:G88"/>
    <mergeCell ref="A85:A88"/>
    <mergeCell ref="C85:C88"/>
    <mergeCell ref="D85:D88"/>
    <mergeCell ref="E85:E88"/>
    <mergeCell ref="D8:D11"/>
    <mergeCell ref="E8:E11"/>
    <mergeCell ref="H27:H30"/>
    <mergeCell ref="I27:I30"/>
    <mergeCell ref="F29:F30"/>
    <mergeCell ref="G29:G30"/>
    <mergeCell ref="D23:D26"/>
    <mergeCell ref="E23:E26"/>
    <mergeCell ref="H23:H26"/>
    <mergeCell ref="I23:I26"/>
    <mergeCell ref="F25:F26"/>
    <mergeCell ref="G25:G26"/>
    <mergeCell ref="H16:H18"/>
    <mergeCell ref="I16:I18"/>
    <mergeCell ref="H19:H22"/>
    <mergeCell ref="I19:I22"/>
    <mergeCell ref="H39:H42"/>
    <mergeCell ref="I39:I42"/>
    <mergeCell ref="E54:E57"/>
    <mergeCell ref="H54:H57"/>
    <mergeCell ref="I54:I57"/>
    <mergeCell ref="C27:C30"/>
    <mergeCell ref="D27:D30"/>
    <mergeCell ref="E27:E30"/>
    <mergeCell ref="A39:A42"/>
    <mergeCell ref="C39:C42"/>
    <mergeCell ref="D39:D42"/>
    <mergeCell ref="E39:E42"/>
    <mergeCell ref="F39:F40"/>
    <mergeCell ref="G39:G40"/>
    <mergeCell ref="A35:A38"/>
    <mergeCell ref="C35:C38"/>
    <mergeCell ref="D35:D38"/>
    <mergeCell ref="E35:E38"/>
    <mergeCell ref="F35:F38"/>
    <mergeCell ref="G35:G38"/>
    <mergeCell ref="C47:C49"/>
    <mergeCell ref="D47:D49"/>
    <mergeCell ref="E47:E49"/>
    <mergeCell ref="H47:H49"/>
    <mergeCell ref="A47:A49"/>
    <mergeCell ref="H43:H46"/>
    <mergeCell ref="I43:I46"/>
    <mergeCell ref="I47:I49"/>
    <mergeCell ref="A43:A46"/>
    <mergeCell ref="C43:C46"/>
    <mergeCell ref="D43:D46"/>
    <mergeCell ref="E43:E46"/>
    <mergeCell ref="F43:F44"/>
    <mergeCell ref="G43:G44"/>
    <mergeCell ref="E50:E53"/>
    <mergeCell ref="F50:F53"/>
    <mergeCell ref="G50:G53"/>
    <mergeCell ref="N8:N11"/>
    <mergeCell ref="M8:M11"/>
    <mergeCell ref="L19:L22"/>
    <mergeCell ref="M19:M22"/>
    <mergeCell ref="N19:N22"/>
    <mergeCell ref="L23:L26"/>
    <mergeCell ref="M23:M26"/>
    <mergeCell ref="N23:N26"/>
    <mergeCell ref="N31:N34"/>
    <mergeCell ref="L35:L38"/>
    <mergeCell ref="M35:M38"/>
    <mergeCell ref="N35:N38"/>
    <mergeCell ref="L47:L49"/>
    <mergeCell ref="M47:M49"/>
    <mergeCell ref="N47:N49"/>
    <mergeCell ref="L31:L34"/>
    <mergeCell ref="M31:M34"/>
    <mergeCell ref="H35:H38"/>
    <mergeCell ref="I35:I38"/>
    <mergeCell ref="L39:L42"/>
    <mergeCell ref="M39:M42"/>
    <mergeCell ref="N39:N42"/>
    <mergeCell ref="L43:L46"/>
    <mergeCell ref="M43:M46"/>
    <mergeCell ref="N43:N46"/>
    <mergeCell ref="N16:N18"/>
    <mergeCell ref="M16:M18"/>
    <mergeCell ref="L16:L18"/>
    <mergeCell ref="N12:N15"/>
    <mergeCell ref="M12:M15"/>
    <mergeCell ref="L12:L15"/>
    <mergeCell ref="L27:L30"/>
    <mergeCell ref="M27:M30"/>
    <mergeCell ref="N27:N30"/>
    <mergeCell ref="N81:N84"/>
    <mergeCell ref="N77:N80"/>
    <mergeCell ref="A54:A57"/>
    <mergeCell ref="C54:C57"/>
    <mergeCell ref="D54:D57"/>
    <mergeCell ref="B58:H58"/>
    <mergeCell ref="H50:H53"/>
    <mergeCell ref="I50:I53"/>
    <mergeCell ref="M78:M79"/>
    <mergeCell ref="L50:L53"/>
    <mergeCell ref="M50:M53"/>
    <mergeCell ref="N50:N53"/>
    <mergeCell ref="L54:L57"/>
    <mergeCell ref="M54:M57"/>
    <mergeCell ref="N54:N57"/>
    <mergeCell ref="L66:L69"/>
    <mergeCell ref="M67:M68"/>
    <mergeCell ref="N67:N68"/>
    <mergeCell ref="A60:M60"/>
    <mergeCell ref="A61:M61"/>
    <mergeCell ref="A62:M62"/>
    <mergeCell ref="A50:A53"/>
    <mergeCell ref="C50:C53"/>
    <mergeCell ref="D50:D53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2CDC14"/>
    <pageSetUpPr fitToPage="1"/>
  </sheetPr>
  <dimension ref="A1:U154"/>
  <sheetViews>
    <sheetView view="pageBreakPreview" topLeftCell="A142" zoomScale="65" zoomScaleNormal="85" zoomScaleSheetLayoutView="65" workbookViewId="0">
      <selection activeCell="D8" sqref="D8:D11"/>
    </sheetView>
  </sheetViews>
  <sheetFormatPr defaultColWidth="8.75" defaultRowHeight="18" x14ac:dyDescent="0.25"/>
  <cols>
    <col min="1" max="1" width="6.625" style="164" customWidth="1"/>
    <col min="2" max="2" width="42" style="164" customWidth="1"/>
    <col min="3" max="4" width="12.625" style="166" customWidth="1"/>
    <col min="5" max="5" width="12.625" style="164" customWidth="1"/>
    <col min="6" max="6" width="23" style="164" customWidth="1"/>
    <col min="7" max="7" width="13.375" style="166" bestFit="1" customWidth="1"/>
    <col min="8" max="8" width="20.25" style="164" customWidth="1"/>
    <col min="9" max="9" width="17.25" style="166" customWidth="1"/>
    <col min="10" max="10" width="18.5" style="169" customWidth="1"/>
    <col min="11" max="11" width="31.875" style="169" customWidth="1"/>
    <col min="12" max="12" width="20.25" style="164" customWidth="1"/>
    <col min="13" max="14" width="9.75" style="164" customWidth="1"/>
    <col min="15" max="15" width="12.875" style="164" customWidth="1"/>
    <col min="16" max="16" width="13.125" style="164" customWidth="1"/>
    <col min="17" max="17" width="8.75" style="164"/>
    <col min="18" max="18" width="9.25" style="164" bestFit="1" customWidth="1"/>
    <col min="19" max="19" width="22.25" style="164" customWidth="1"/>
    <col min="20" max="20" width="12.5" style="164" customWidth="1"/>
    <col min="21" max="21" width="19.75" style="164" customWidth="1"/>
    <col min="22" max="16384" width="8.75" style="164"/>
  </cols>
  <sheetData>
    <row r="1" spans="1:21" s="159" customFormat="1" ht="18.75" x14ac:dyDescent="0.2">
      <c r="A1" s="384" t="s">
        <v>182</v>
      </c>
      <c r="B1" s="384"/>
      <c r="C1" s="384"/>
      <c r="D1" s="384"/>
      <c r="E1" s="384"/>
      <c r="F1" s="384"/>
      <c r="G1" s="384"/>
      <c r="H1" s="384"/>
      <c r="I1" s="384"/>
      <c r="J1" s="384"/>
      <c r="K1" s="384"/>
      <c r="L1" s="384"/>
      <c r="M1" s="384"/>
      <c r="N1" s="384"/>
      <c r="O1" s="384"/>
      <c r="P1" s="384"/>
    </row>
    <row r="2" spans="1:21" s="159" customFormat="1" ht="18.75" x14ac:dyDescent="0.2">
      <c r="A2" s="384" t="s">
        <v>1</v>
      </c>
      <c r="B2" s="384"/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4"/>
      <c r="N2" s="384"/>
      <c r="O2" s="384"/>
      <c r="P2" s="384"/>
    </row>
    <row r="3" spans="1:21" s="159" customFormat="1" ht="18.75" x14ac:dyDescent="0.2">
      <c r="A3" s="384" t="s">
        <v>194</v>
      </c>
      <c r="B3" s="384"/>
      <c r="C3" s="384"/>
      <c r="D3" s="384"/>
      <c r="E3" s="384"/>
      <c r="F3" s="384"/>
      <c r="G3" s="384"/>
      <c r="H3" s="384"/>
      <c r="I3" s="384"/>
      <c r="J3" s="384"/>
      <c r="K3" s="384"/>
      <c r="L3" s="384"/>
      <c r="M3" s="384"/>
      <c r="N3" s="384"/>
      <c r="O3" s="384"/>
      <c r="P3" s="384"/>
    </row>
    <row r="6" spans="1:21" s="159" customFormat="1" ht="18.75" x14ac:dyDescent="0.2">
      <c r="A6" s="385" t="s">
        <v>2</v>
      </c>
      <c r="B6" s="385" t="s">
        <v>183</v>
      </c>
      <c r="C6" s="386" t="s">
        <v>184</v>
      </c>
      <c r="D6" s="386" t="s">
        <v>185</v>
      </c>
      <c r="E6" s="387" t="s">
        <v>6</v>
      </c>
      <c r="F6" s="388" t="s">
        <v>7</v>
      </c>
      <c r="G6" s="388"/>
      <c r="H6" s="379" t="s">
        <v>186</v>
      </c>
      <c r="I6" s="379"/>
      <c r="J6" s="379" t="s">
        <v>187</v>
      </c>
      <c r="K6" s="379" t="s">
        <v>188</v>
      </c>
      <c r="L6" s="380" t="s">
        <v>189</v>
      </c>
      <c r="M6" s="381" t="s">
        <v>12</v>
      </c>
      <c r="N6" s="382"/>
      <c r="O6" s="383" t="s">
        <v>190</v>
      </c>
      <c r="P6" s="383" t="s">
        <v>191</v>
      </c>
    </row>
    <row r="7" spans="1:21" s="159" customFormat="1" ht="37.5" x14ac:dyDescent="0.2">
      <c r="A7" s="385"/>
      <c r="B7" s="385"/>
      <c r="C7" s="386"/>
      <c r="D7" s="386"/>
      <c r="E7" s="387"/>
      <c r="F7" s="160" t="s">
        <v>15</v>
      </c>
      <c r="G7" s="161" t="s">
        <v>192</v>
      </c>
      <c r="H7" s="161" t="s">
        <v>17</v>
      </c>
      <c r="I7" s="161" t="s">
        <v>193</v>
      </c>
      <c r="J7" s="379"/>
      <c r="K7" s="379"/>
      <c r="L7" s="380"/>
      <c r="M7" s="162" t="s">
        <v>19</v>
      </c>
      <c r="N7" s="163" t="s">
        <v>20</v>
      </c>
      <c r="O7" s="383"/>
      <c r="P7" s="383"/>
    </row>
    <row r="8" spans="1:21" ht="24" customHeight="1" x14ac:dyDescent="0.25">
      <c r="A8" s="327">
        <v>1</v>
      </c>
      <c r="B8" s="58" t="s">
        <v>59</v>
      </c>
      <c r="C8" s="312">
        <v>16900</v>
      </c>
      <c r="D8" s="286">
        <v>9490</v>
      </c>
      <c r="E8" s="316" t="s">
        <v>21</v>
      </c>
      <c r="F8" s="132" t="s">
        <v>60</v>
      </c>
      <c r="G8" s="59">
        <v>9490</v>
      </c>
      <c r="H8" s="336" t="s">
        <v>60</v>
      </c>
      <c r="I8" s="322">
        <v>9490</v>
      </c>
      <c r="J8" s="60"/>
      <c r="K8" s="132"/>
      <c r="L8" s="297" t="s">
        <v>174</v>
      </c>
      <c r="M8" s="300" t="s">
        <v>23</v>
      </c>
      <c r="N8" s="303"/>
      <c r="O8" s="365">
        <v>243162</v>
      </c>
      <c r="P8" s="368" t="s">
        <v>195</v>
      </c>
      <c r="S8" s="168"/>
      <c r="U8" s="167"/>
    </row>
    <row r="9" spans="1:21" ht="24" customHeight="1" x14ac:dyDescent="0.35">
      <c r="A9" s="328"/>
      <c r="B9" s="61" t="s">
        <v>61</v>
      </c>
      <c r="C9" s="313"/>
      <c r="D9" s="287"/>
      <c r="E9" s="317"/>
      <c r="F9" s="142" t="s">
        <v>62</v>
      </c>
      <c r="G9" s="62">
        <v>9550</v>
      </c>
      <c r="H9" s="337"/>
      <c r="I9" s="323"/>
      <c r="J9" s="142" t="s">
        <v>22</v>
      </c>
      <c r="K9" s="18" t="s">
        <v>63</v>
      </c>
      <c r="L9" s="298"/>
      <c r="M9" s="301"/>
      <c r="N9" s="301"/>
      <c r="O9" s="366"/>
      <c r="P9" s="369"/>
      <c r="S9" s="168"/>
      <c r="U9" s="167"/>
    </row>
    <row r="10" spans="1:21" ht="21" x14ac:dyDescent="0.25">
      <c r="A10" s="328"/>
      <c r="B10" s="61" t="s">
        <v>64</v>
      </c>
      <c r="C10" s="313"/>
      <c r="D10" s="287"/>
      <c r="E10" s="317"/>
      <c r="F10" s="339" t="s">
        <v>65</v>
      </c>
      <c r="G10" s="341">
        <v>17976</v>
      </c>
      <c r="H10" s="337"/>
      <c r="I10" s="323"/>
      <c r="J10" s="142" t="s">
        <v>24</v>
      </c>
      <c r="K10" s="16" t="s">
        <v>41</v>
      </c>
      <c r="L10" s="298"/>
      <c r="M10" s="301"/>
      <c r="N10" s="301"/>
      <c r="O10" s="366"/>
      <c r="P10" s="369"/>
      <c r="S10" s="168"/>
      <c r="U10" s="167"/>
    </row>
    <row r="11" spans="1:21" ht="21" x14ac:dyDescent="0.25">
      <c r="A11" s="329"/>
      <c r="B11" s="63"/>
      <c r="C11" s="314"/>
      <c r="D11" s="330"/>
      <c r="E11" s="331"/>
      <c r="F11" s="340"/>
      <c r="G11" s="342"/>
      <c r="H11" s="338"/>
      <c r="I11" s="324"/>
      <c r="J11" s="64"/>
      <c r="K11" s="134"/>
      <c r="L11" s="299"/>
      <c r="M11" s="302"/>
      <c r="N11" s="302"/>
      <c r="O11" s="367"/>
      <c r="P11" s="370"/>
      <c r="S11" s="168"/>
      <c r="U11" s="167"/>
    </row>
    <row r="12" spans="1:21" ht="24" customHeight="1" x14ac:dyDescent="0.25">
      <c r="A12" s="327">
        <v>2</v>
      </c>
      <c r="B12" s="58" t="s">
        <v>66</v>
      </c>
      <c r="C12" s="312">
        <v>16000</v>
      </c>
      <c r="D12" s="286">
        <v>17120</v>
      </c>
      <c r="E12" s="316" t="s">
        <v>21</v>
      </c>
      <c r="F12" s="132" t="s">
        <v>67</v>
      </c>
      <c r="G12" s="59">
        <v>17120</v>
      </c>
      <c r="H12" s="336" t="s">
        <v>67</v>
      </c>
      <c r="I12" s="322">
        <v>17120</v>
      </c>
      <c r="J12" s="60"/>
      <c r="K12" s="132"/>
      <c r="L12" s="297" t="s">
        <v>179</v>
      </c>
      <c r="M12" s="300" t="s">
        <v>23</v>
      </c>
      <c r="N12" s="303"/>
      <c r="O12" s="365">
        <v>243162</v>
      </c>
      <c r="P12" s="368" t="s">
        <v>195</v>
      </c>
      <c r="S12" s="168"/>
      <c r="U12" s="167"/>
    </row>
    <row r="13" spans="1:21" ht="24" customHeight="1" x14ac:dyDescent="0.35">
      <c r="A13" s="328"/>
      <c r="B13" s="61" t="s">
        <v>68</v>
      </c>
      <c r="C13" s="313"/>
      <c r="D13" s="287"/>
      <c r="E13" s="317"/>
      <c r="F13" s="142" t="s">
        <v>69</v>
      </c>
      <c r="G13" s="62">
        <v>26750</v>
      </c>
      <c r="H13" s="337"/>
      <c r="I13" s="323"/>
      <c r="J13" s="142" t="s">
        <v>22</v>
      </c>
      <c r="K13" s="18" t="s">
        <v>70</v>
      </c>
      <c r="L13" s="298"/>
      <c r="M13" s="301"/>
      <c r="N13" s="301"/>
      <c r="O13" s="366"/>
      <c r="P13" s="369"/>
      <c r="S13" s="168"/>
      <c r="U13" s="167"/>
    </row>
    <row r="14" spans="1:21" ht="21" x14ac:dyDescent="0.25">
      <c r="A14" s="328"/>
      <c r="B14" s="61"/>
      <c r="C14" s="313"/>
      <c r="D14" s="287"/>
      <c r="E14" s="317"/>
      <c r="F14" s="339" t="s">
        <v>71</v>
      </c>
      <c r="G14" s="341">
        <v>34240</v>
      </c>
      <c r="H14" s="337"/>
      <c r="I14" s="323"/>
      <c r="J14" s="142" t="s">
        <v>24</v>
      </c>
      <c r="K14" s="16" t="s">
        <v>58</v>
      </c>
      <c r="L14" s="298"/>
      <c r="M14" s="301"/>
      <c r="N14" s="301"/>
      <c r="O14" s="366"/>
      <c r="P14" s="369"/>
      <c r="S14" s="168"/>
      <c r="U14" s="167"/>
    </row>
    <row r="15" spans="1:21" ht="24" customHeight="1" x14ac:dyDescent="0.25">
      <c r="A15" s="329"/>
      <c r="B15" s="63"/>
      <c r="C15" s="314"/>
      <c r="D15" s="330"/>
      <c r="E15" s="331"/>
      <c r="F15" s="340"/>
      <c r="G15" s="342"/>
      <c r="H15" s="338"/>
      <c r="I15" s="324"/>
      <c r="J15" s="64"/>
      <c r="K15" s="134"/>
      <c r="L15" s="299"/>
      <c r="M15" s="302"/>
      <c r="N15" s="302"/>
      <c r="O15" s="367"/>
      <c r="P15" s="370"/>
      <c r="S15" s="168"/>
      <c r="U15" s="167"/>
    </row>
    <row r="16" spans="1:21" ht="24" customHeight="1" x14ac:dyDescent="0.25">
      <c r="A16" s="327">
        <v>3</v>
      </c>
      <c r="B16" s="58" t="s">
        <v>72</v>
      </c>
      <c r="C16" s="312">
        <v>28350</v>
      </c>
      <c r="D16" s="286">
        <v>22149</v>
      </c>
      <c r="E16" s="316" t="s">
        <v>21</v>
      </c>
      <c r="F16" s="132" t="s">
        <v>73</v>
      </c>
      <c r="G16" s="59">
        <v>22149</v>
      </c>
      <c r="H16" s="336" t="s">
        <v>73</v>
      </c>
      <c r="I16" s="322">
        <v>22149</v>
      </c>
      <c r="J16" s="60"/>
      <c r="K16" s="132"/>
      <c r="L16" s="297" t="s">
        <v>174</v>
      </c>
      <c r="M16" s="315" t="s">
        <v>23</v>
      </c>
      <c r="N16" s="303"/>
      <c r="O16" s="376">
        <v>243162</v>
      </c>
      <c r="P16" s="368" t="s">
        <v>195</v>
      </c>
      <c r="S16" s="168"/>
      <c r="U16" s="167"/>
    </row>
    <row r="17" spans="1:21" ht="24" customHeight="1" x14ac:dyDescent="0.35">
      <c r="A17" s="328"/>
      <c r="B17" s="61" t="s">
        <v>74</v>
      </c>
      <c r="C17" s="313"/>
      <c r="D17" s="287"/>
      <c r="E17" s="317"/>
      <c r="F17" s="142" t="s">
        <v>75</v>
      </c>
      <c r="G17" s="62">
        <v>24877.5</v>
      </c>
      <c r="H17" s="337"/>
      <c r="I17" s="323"/>
      <c r="J17" s="142" t="s">
        <v>22</v>
      </c>
      <c r="K17" s="18" t="s">
        <v>76</v>
      </c>
      <c r="L17" s="298"/>
      <c r="M17" s="305"/>
      <c r="N17" s="301"/>
      <c r="O17" s="377"/>
      <c r="P17" s="369"/>
      <c r="S17" s="168"/>
      <c r="U17" s="167"/>
    </row>
    <row r="18" spans="1:21" ht="21" x14ac:dyDescent="0.25">
      <c r="A18" s="328"/>
      <c r="B18" s="61"/>
      <c r="C18" s="313"/>
      <c r="D18" s="287"/>
      <c r="E18" s="317"/>
      <c r="F18" s="142" t="s">
        <v>77</v>
      </c>
      <c r="G18" s="140">
        <v>27124.5</v>
      </c>
      <c r="H18" s="337"/>
      <c r="I18" s="323"/>
      <c r="J18" s="142" t="s">
        <v>24</v>
      </c>
      <c r="K18" s="16" t="s">
        <v>58</v>
      </c>
      <c r="L18" s="299"/>
      <c r="M18" s="306"/>
      <c r="N18" s="302"/>
      <c r="O18" s="378"/>
      <c r="P18" s="370"/>
      <c r="S18" s="168"/>
      <c r="U18" s="167"/>
    </row>
    <row r="19" spans="1:21" ht="24" customHeight="1" x14ac:dyDescent="0.25">
      <c r="A19" s="327">
        <v>4</v>
      </c>
      <c r="B19" s="58" t="s">
        <v>33</v>
      </c>
      <c r="C19" s="312">
        <v>467200</v>
      </c>
      <c r="D19" s="286">
        <v>420199</v>
      </c>
      <c r="E19" s="316" t="s">
        <v>21</v>
      </c>
      <c r="F19" s="290" t="s">
        <v>35</v>
      </c>
      <c r="G19" s="318">
        <v>413977</v>
      </c>
      <c r="H19" s="332" t="s">
        <v>35</v>
      </c>
      <c r="I19" s="318">
        <v>413977</v>
      </c>
      <c r="J19" s="60"/>
      <c r="K19" s="132"/>
      <c r="L19" s="297" t="s">
        <v>36</v>
      </c>
      <c r="M19" s="300" t="s">
        <v>23</v>
      </c>
      <c r="N19" s="303"/>
      <c r="O19" s="365">
        <v>243162</v>
      </c>
      <c r="P19" s="368" t="s">
        <v>195</v>
      </c>
    </row>
    <row r="20" spans="1:21" ht="21" x14ac:dyDescent="0.35">
      <c r="A20" s="328"/>
      <c r="B20" s="61" t="s">
        <v>37</v>
      </c>
      <c r="C20" s="313"/>
      <c r="D20" s="287"/>
      <c r="E20" s="317"/>
      <c r="F20" s="291"/>
      <c r="G20" s="293"/>
      <c r="H20" s="333"/>
      <c r="I20" s="293"/>
      <c r="J20" s="142" t="s">
        <v>25</v>
      </c>
      <c r="K20" s="18" t="s">
        <v>78</v>
      </c>
      <c r="L20" s="298"/>
      <c r="M20" s="301"/>
      <c r="N20" s="301"/>
      <c r="O20" s="366"/>
      <c r="P20" s="369"/>
    </row>
    <row r="21" spans="1:21" ht="21" x14ac:dyDescent="0.25">
      <c r="A21" s="328"/>
      <c r="B21" s="61" t="s">
        <v>79</v>
      </c>
      <c r="C21" s="313"/>
      <c r="D21" s="287"/>
      <c r="E21" s="317"/>
      <c r="F21" s="291"/>
      <c r="G21" s="293"/>
      <c r="H21" s="333"/>
      <c r="I21" s="293"/>
      <c r="J21" s="142" t="s">
        <v>24</v>
      </c>
      <c r="K21" s="16" t="s">
        <v>80</v>
      </c>
      <c r="L21" s="298"/>
      <c r="M21" s="301"/>
      <c r="N21" s="301"/>
      <c r="O21" s="366"/>
      <c r="P21" s="369"/>
    </row>
    <row r="22" spans="1:21" ht="21" x14ac:dyDescent="0.25">
      <c r="A22" s="329"/>
      <c r="B22" s="63"/>
      <c r="C22" s="314"/>
      <c r="D22" s="330"/>
      <c r="E22" s="331"/>
      <c r="F22" s="292"/>
      <c r="G22" s="294"/>
      <c r="H22" s="334"/>
      <c r="I22" s="294"/>
      <c r="J22" s="64"/>
      <c r="K22" s="134"/>
      <c r="L22" s="299"/>
      <c r="M22" s="302"/>
      <c r="N22" s="302"/>
      <c r="O22" s="367"/>
      <c r="P22" s="370"/>
    </row>
    <row r="23" spans="1:21" ht="24" customHeight="1" x14ac:dyDescent="0.25">
      <c r="A23" s="327">
        <v>5</v>
      </c>
      <c r="B23" s="58" t="s">
        <v>81</v>
      </c>
      <c r="C23" s="312">
        <v>4650</v>
      </c>
      <c r="D23" s="286">
        <v>2686.77</v>
      </c>
      <c r="E23" s="316" t="s">
        <v>21</v>
      </c>
      <c r="F23" s="132" t="s">
        <v>82</v>
      </c>
      <c r="G23" s="59">
        <v>2686.77</v>
      </c>
      <c r="H23" s="336" t="s">
        <v>82</v>
      </c>
      <c r="I23" s="322">
        <v>2686.77</v>
      </c>
      <c r="J23" s="60"/>
      <c r="K23" s="132"/>
      <c r="L23" s="297" t="s">
        <v>174</v>
      </c>
      <c r="M23" s="304"/>
      <c r="N23" s="300" t="s">
        <v>23</v>
      </c>
      <c r="O23" s="365">
        <v>243162</v>
      </c>
      <c r="P23" s="368" t="s">
        <v>195</v>
      </c>
    </row>
    <row r="24" spans="1:21" ht="21" x14ac:dyDescent="0.35">
      <c r="A24" s="328"/>
      <c r="B24" s="61" t="s">
        <v>83</v>
      </c>
      <c r="C24" s="313"/>
      <c r="D24" s="287"/>
      <c r="E24" s="317"/>
      <c r="F24" s="142" t="s">
        <v>84</v>
      </c>
      <c r="G24" s="140">
        <v>3200</v>
      </c>
      <c r="H24" s="337"/>
      <c r="I24" s="323"/>
      <c r="J24" s="142" t="s">
        <v>22</v>
      </c>
      <c r="K24" s="18" t="s">
        <v>85</v>
      </c>
      <c r="L24" s="298"/>
      <c r="M24" s="305"/>
      <c r="N24" s="301"/>
      <c r="O24" s="366"/>
      <c r="P24" s="369"/>
    </row>
    <row r="25" spans="1:21" ht="21" x14ac:dyDescent="0.25">
      <c r="A25" s="328"/>
      <c r="B25" s="61"/>
      <c r="C25" s="313"/>
      <c r="D25" s="287"/>
      <c r="E25" s="317"/>
      <c r="F25" s="339" t="s">
        <v>86</v>
      </c>
      <c r="G25" s="341">
        <v>3210</v>
      </c>
      <c r="H25" s="337"/>
      <c r="I25" s="323"/>
      <c r="J25" s="142" t="s">
        <v>24</v>
      </c>
      <c r="K25" s="16" t="s">
        <v>87</v>
      </c>
      <c r="L25" s="298"/>
      <c r="M25" s="305"/>
      <c r="N25" s="301"/>
      <c r="O25" s="366"/>
      <c r="P25" s="369"/>
    </row>
    <row r="26" spans="1:21" ht="21" x14ac:dyDescent="0.25">
      <c r="A26" s="329"/>
      <c r="B26" s="63"/>
      <c r="C26" s="314"/>
      <c r="D26" s="330"/>
      <c r="E26" s="331"/>
      <c r="F26" s="340"/>
      <c r="G26" s="342"/>
      <c r="H26" s="338"/>
      <c r="I26" s="324"/>
      <c r="J26" s="64"/>
      <c r="K26" s="134"/>
      <c r="L26" s="299"/>
      <c r="M26" s="306"/>
      <c r="N26" s="302"/>
      <c r="O26" s="367"/>
      <c r="P26" s="370"/>
    </row>
    <row r="27" spans="1:21" ht="24" customHeight="1" x14ac:dyDescent="0.25">
      <c r="A27" s="327">
        <v>6</v>
      </c>
      <c r="B27" s="58" t="s">
        <v>88</v>
      </c>
      <c r="C27" s="312">
        <v>23500</v>
      </c>
      <c r="D27" s="286">
        <v>25038</v>
      </c>
      <c r="E27" s="316" t="s">
        <v>21</v>
      </c>
      <c r="F27" s="132" t="s">
        <v>89</v>
      </c>
      <c r="G27" s="59">
        <v>25038</v>
      </c>
      <c r="H27" s="336" t="s">
        <v>89</v>
      </c>
      <c r="I27" s="322">
        <v>25038</v>
      </c>
      <c r="J27" s="60"/>
      <c r="K27" s="132"/>
      <c r="L27" s="297" t="s">
        <v>174</v>
      </c>
      <c r="M27" s="300" t="s">
        <v>23</v>
      </c>
      <c r="N27" s="303"/>
      <c r="O27" s="365">
        <v>243162</v>
      </c>
      <c r="P27" s="368" t="s">
        <v>195</v>
      </c>
    </row>
    <row r="28" spans="1:21" ht="21" x14ac:dyDescent="0.35">
      <c r="A28" s="328"/>
      <c r="B28" s="61" t="s">
        <v>90</v>
      </c>
      <c r="C28" s="313"/>
      <c r="D28" s="287"/>
      <c r="E28" s="317"/>
      <c r="F28" s="142" t="s">
        <v>91</v>
      </c>
      <c r="G28" s="62">
        <v>27000</v>
      </c>
      <c r="H28" s="337"/>
      <c r="I28" s="323"/>
      <c r="J28" s="142" t="s">
        <v>22</v>
      </c>
      <c r="K28" s="18" t="s">
        <v>92</v>
      </c>
      <c r="L28" s="298"/>
      <c r="M28" s="301"/>
      <c r="N28" s="301"/>
      <c r="O28" s="366"/>
      <c r="P28" s="369"/>
    </row>
    <row r="29" spans="1:21" ht="21" x14ac:dyDescent="0.25">
      <c r="A29" s="328"/>
      <c r="B29" s="61"/>
      <c r="C29" s="313"/>
      <c r="D29" s="287"/>
      <c r="E29" s="317"/>
      <c r="F29" s="339" t="s">
        <v>93</v>
      </c>
      <c r="G29" s="341">
        <v>28000</v>
      </c>
      <c r="H29" s="337"/>
      <c r="I29" s="323"/>
      <c r="J29" s="142" t="s">
        <v>24</v>
      </c>
      <c r="K29" s="16" t="s">
        <v>94</v>
      </c>
      <c r="L29" s="298"/>
      <c r="M29" s="301"/>
      <c r="N29" s="301"/>
      <c r="O29" s="366"/>
      <c r="P29" s="369"/>
    </row>
    <row r="30" spans="1:21" ht="21" x14ac:dyDescent="0.25">
      <c r="A30" s="329"/>
      <c r="B30" s="63"/>
      <c r="C30" s="314"/>
      <c r="D30" s="330"/>
      <c r="E30" s="331"/>
      <c r="F30" s="340"/>
      <c r="G30" s="342"/>
      <c r="H30" s="338"/>
      <c r="I30" s="324"/>
      <c r="J30" s="64"/>
      <c r="K30" s="134"/>
      <c r="L30" s="299"/>
      <c r="M30" s="302"/>
      <c r="N30" s="302"/>
      <c r="O30" s="367"/>
      <c r="P30" s="370"/>
    </row>
    <row r="31" spans="1:21" ht="24" customHeight="1" x14ac:dyDescent="0.25">
      <c r="A31" s="327">
        <v>7</v>
      </c>
      <c r="B31" s="58" t="s">
        <v>95</v>
      </c>
      <c r="C31" s="312">
        <v>21600</v>
      </c>
      <c r="D31" s="286">
        <f>C31*1.07</f>
        <v>23112</v>
      </c>
      <c r="E31" s="316" t="s">
        <v>21</v>
      </c>
      <c r="F31" s="332" t="s">
        <v>96</v>
      </c>
      <c r="G31" s="318">
        <v>23112</v>
      </c>
      <c r="H31" s="319" t="s">
        <v>96</v>
      </c>
      <c r="I31" s="322">
        <v>23112</v>
      </c>
      <c r="J31" s="60"/>
      <c r="K31" s="132"/>
      <c r="L31" s="297" t="s">
        <v>179</v>
      </c>
      <c r="M31" s="300" t="s">
        <v>23</v>
      </c>
      <c r="N31" s="303"/>
      <c r="O31" s="365">
        <v>243162</v>
      </c>
      <c r="P31" s="368" t="s">
        <v>195</v>
      </c>
    </row>
    <row r="32" spans="1:21" ht="21" x14ac:dyDescent="0.35">
      <c r="A32" s="328"/>
      <c r="B32" s="61" t="s">
        <v>97</v>
      </c>
      <c r="C32" s="313"/>
      <c r="D32" s="287"/>
      <c r="E32" s="317"/>
      <c r="F32" s="333"/>
      <c r="G32" s="293"/>
      <c r="H32" s="320"/>
      <c r="I32" s="323"/>
      <c r="J32" s="142" t="s">
        <v>22</v>
      </c>
      <c r="K32" s="18" t="s">
        <v>98</v>
      </c>
      <c r="L32" s="298"/>
      <c r="M32" s="301"/>
      <c r="N32" s="301"/>
      <c r="O32" s="366"/>
      <c r="P32" s="369"/>
    </row>
    <row r="33" spans="1:16" ht="21" x14ac:dyDescent="0.25">
      <c r="A33" s="328"/>
      <c r="B33" s="61" t="s">
        <v>99</v>
      </c>
      <c r="C33" s="313"/>
      <c r="D33" s="287"/>
      <c r="E33" s="317"/>
      <c r="F33" s="142" t="s">
        <v>100</v>
      </c>
      <c r="G33" s="140">
        <v>24893.55</v>
      </c>
      <c r="H33" s="320"/>
      <c r="I33" s="323"/>
      <c r="J33" s="142" t="s">
        <v>24</v>
      </c>
      <c r="K33" s="16" t="s">
        <v>101</v>
      </c>
      <c r="L33" s="298"/>
      <c r="M33" s="301"/>
      <c r="N33" s="301"/>
      <c r="O33" s="366"/>
      <c r="P33" s="369"/>
    </row>
    <row r="34" spans="1:16" ht="21" x14ac:dyDescent="0.25">
      <c r="A34" s="329"/>
      <c r="B34" s="63"/>
      <c r="C34" s="314"/>
      <c r="D34" s="330"/>
      <c r="E34" s="331"/>
      <c r="F34" s="143" t="s">
        <v>102</v>
      </c>
      <c r="G34" s="141">
        <v>26097.3</v>
      </c>
      <c r="H34" s="321"/>
      <c r="I34" s="324"/>
      <c r="J34" s="64"/>
      <c r="K34" s="134"/>
      <c r="L34" s="299"/>
      <c r="M34" s="302"/>
      <c r="N34" s="302"/>
      <c r="O34" s="367"/>
      <c r="P34" s="370"/>
    </row>
    <row r="35" spans="1:16" ht="24" customHeight="1" x14ac:dyDescent="0.25">
      <c r="A35" s="327">
        <v>8</v>
      </c>
      <c r="B35" s="58" t="s">
        <v>178</v>
      </c>
      <c r="C35" s="312">
        <v>400000</v>
      </c>
      <c r="D35" s="286">
        <v>425698.43</v>
      </c>
      <c r="E35" s="316" t="s">
        <v>21</v>
      </c>
      <c r="F35" s="290" t="s">
        <v>103</v>
      </c>
      <c r="G35" s="318">
        <v>417194.07</v>
      </c>
      <c r="H35" s="290" t="s">
        <v>103</v>
      </c>
      <c r="I35" s="318">
        <v>417194.07</v>
      </c>
      <c r="J35" s="60"/>
      <c r="K35" s="132"/>
      <c r="L35" s="297" t="s">
        <v>175</v>
      </c>
      <c r="M35" s="300" t="s">
        <v>23</v>
      </c>
      <c r="N35" s="303"/>
      <c r="O35" s="365">
        <v>243162</v>
      </c>
      <c r="P35" s="368" t="s">
        <v>195</v>
      </c>
    </row>
    <row r="36" spans="1:16" ht="21" x14ac:dyDescent="0.35">
      <c r="A36" s="328"/>
      <c r="B36" s="61" t="s">
        <v>48</v>
      </c>
      <c r="C36" s="313"/>
      <c r="D36" s="287"/>
      <c r="E36" s="317"/>
      <c r="F36" s="291"/>
      <c r="G36" s="293"/>
      <c r="H36" s="291"/>
      <c r="I36" s="293"/>
      <c r="J36" s="142" t="s">
        <v>25</v>
      </c>
      <c r="K36" s="18" t="s">
        <v>104</v>
      </c>
      <c r="L36" s="298"/>
      <c r="M36" s="301"/>
      <c r="N36" s="301"/>
      <c r="O36" s="366"/>
      <c r="P36" s="369"/>
    </row>
    <row r="37" spans="1:16" ht="21" x14ac:dyDescent="0.25">
      <c r="A37" s="328"/>
      <c r="B37" s="61" t="s">
        <v>105</v>
      </c>
      <c r="C37" s="313"/>
      <c r="D37" s="287"/>
      <c r="E37" s="317"/>
      <c r="F37" s="291"/>
      <c r="G37" s="293"/>
      <c r="H37" s="291"/>
      <c r="I37" s="293"/>
      <c r="J37" s="142" t="s">
        <v>24</v>
      </c>
      <c r="K37" s="16" t="s">
        <v>106</v>
      </c>
      <c r="L37" s="298"/>
      <c r="M37" s="301"/>
      <c r="N37" s="301"/>
      <c r="O37" s="366"/>
      <c r="P37" s="369"/>
    </row>
    <row r="38" spans="1:16" ht="21" x14ac:dyDescent="0.25">
      <c r="A38" s="329"/>
      <c r="B38" s="63"/>
      <c r="C38" s="314"/>
      <c r="D38" s="330"/>
      <c r="E38" s="331"/>
      <c r="F38" s="292"/>
      <c r="G38" s="294"/>
      <c r="H38" s="292"/>
      <c r="I38" s="294"/>
      <c r="J38" s="64"/>
      <c r="K38" s="134"/>
      <c r="L38" s="299"/>
      <c r="M38" s="302"/>
      <c r="N38" s="302"/>
      <c r="O38" s="367"/>
      <c r="P38" s="370"/>
    </row>
    <row r="39" spans="1:16" ht="24" customHeight="1" x14ac:dyDescent="0.25">
      <c r="A39" s="327">
        <v>9</v>
      </c>
      <c r="B39" s="58" t="s">
        <v>107</v>
      </c>
      <c r="C39" s="312">
        <v>40992</v>
      </c>
      <c r="D39" s="286">
        <f>C39*1.07</f>
        <v>43861.440000000002</v>
      </c>
      <c r="E39" s="316" t="s">
        <v>21</v>
      </c>
      <c r="F39" s="332" t="s">
        <v>108</v>
      </c>
      <c r="G39" s="318">
        <v>43861.440000000002</v>
      </c>
      <c r="H39" s="319" t="s">
        <v>108</v>
      </c>
      <c r="I39" s="322">
        <v>43861.440000000002</v>
      </c>
      <c r="J39" s="60"/>
      <c r="K39" s="132"/>
      <c r="L39" s="297" t="s">
        <v>174</v>
      </c>
      <c r="M39" s="304"/>
      <c r="N39" s="300" t="s">
        <v>23</v>
      </c>
      <c r="O39" s="365">
        <v>243162</v>
      </c>
      <c r="P39" s="368" t="s">
        <v>195</v>
      </c>
    </row>
    <row r="40" spans="1:16" ht="21" x14ac:dyDescent="0.35">
      <c r="A40" s="328"/>
      <c r="B40" s="61" t="s">
        <v>109</v>
      </c>
      <c r="C40" s="313"/>
      <c r="D40" s="287"/>
      <c r="E40" s="317"/>
      <c r="F40" s="333"/>
      <c r="G40" s="293"/>
      <c r="H40" s="320"/>
      <c r="I40" s="323"/>
      <c r="J40" s="142" t="s">
        <v>22</v>
      </c>
      <c r="K40" s="18" t="s">
        <v>110</v>
      </c>
      <c r="L40" s="298"/>
      <c r="M40" s="305"/>
      <c r="N40" s="301"/>
      <c r="O40" s="366"/>
      <c r="P40" s="369"/>
    </row>
    <row r="41" spans="1:16" ht="21" x14ac:dyDescent="0.25">
      <c r="A41" s="328"/>
      <c r="B41" s="61"/>
      <c r="C41" s="313"/>
      <c r="D41" s="287"/>
      <c r="E41" s="317"/>
      <c r="F41" s="142" t="s">
        <v>111</v>
      </c>
      <c r="G41" s="62">
        <v>48535.199999999997</v>
      </c>
      <c r="H41" s="320"/>
      <c r="I41" s="323"/>
      <c r="J41" s="142" t="s">
        <v>24</v>
      </c>
      <c r="K41" s="16" t="s">
        <v>112</v>
      </c>
      <c r="L41" s="298"/>
      <c r="M41" s="305"/>
      <c r="N41" s="301"/>
      <c r="O41" s="366"/>
      <c r="P41" s="369"/>
    </row>
    <row r="42" spans="1:16" ht="21" x14ac:dyDescent="0.25">
      <c r="A42" s="329"/>
      <c r="B42" s="63"/>
      <c r="C42" s="314"/>
      <c r="D42" s="330"/>
      <c r="E42" s="331"/>
      <c r="F42" s="143" t="s">
        <v>113</v>
      </c>
      <c r="G42" s="65">
        <v>52654.7</v>
      </c>
      <c r="H42" s="321"/>
      <c r="I42" s="324"/>
      <c r="J42" s="64"/>
      <c r="K42" s="134"/>
      <c r="L42" s="299"/>
      <c r="M42" s="306"/>
      <c r="N42" s="302"/>
      <c r="O42" s="367"/>
      <c r="P42" s="370"/>
    </row>
    <row r="43" spans="1:16" ht="24" customHeight="1" x14ac:dyDescent="0.25">
      <c r="A43" s="327">
        <v>10</v>
      </c>
      <c r="B43" s="58" t="s">
        <v>114</v>
      </c>
      <c r="C43" s="312">
        <v>94760</v>
      </c>
      <c r="D43" s="286">
        <v>94627.91</v>
      </c>
      <c r="E43" s="316" t="s">
        <v>21</v>
      </c>
      <c r="F43" s="332" t="s">
        <v>108</v>
      </c>
      <c r="G43" s="318">
        <v>94627.91</v>
      </c>
      <c r="H43" s="319" t="s">
        <v>108</v>
      </c>
      <c r="I43" s="322">
        <v>94627.91</v>
      </c>
      <c r="J43" s="60"/>
      <c r="K43" s="132"/>
      <c r="L43" s="297" t="s">
        <v>174</v>
      </c>
      <c r="M43" s="304"/>
      <c r="N43" s="300" t="s">
        <v>23</v>
      </c>
      <c r="O43" s="365">
        <v>243162</v>
      </c>
      <c r="P43" s="368" t="s">
        <v>195</v>
      </c>
    </row>
    <row r="44" spans="1:16" ht="21" x14ac:dyDescent="0.35">
      <c r="A44" s="328"/>
      <c r="B44" s="61" t="s">
        <v>115</v>
      </c>
      <c r="C44" s="313"/>
      <c r="D44" s="287"/>
      <c r="E44" s="317"/>
      <c r="F44" s="333"/>
      <c r="G44" s="293"/>
      <c r="H44" s="320"/>
      <c r="I44" s="323"/>
      <c r="J44" s="142" t="s">
        <v>22</v>
      </c>
      <c r="K44" s="18" t="s">
        <v>116</v>
      </c>
      <c r="L44" s="298"/>
      <c r="M44" s="305"/>
      <c r="N44" s="301"/>
      <c r="O44" s="366"/>
      <c r="P44" s="369"/>
    </row>
    <row r="45" spans="1:16" ht="21" x14ac:dyDescent="0.25">
      <c r="A45" s="328"/>
      <c r="B45" s="61"/>
      <c r="C45" s="313"/>
      <c r="D45" s="287"/>
      <c r="E45" s="317"/>
      <c r="F45" s="142" t="s">
        <v>111</v>
      </c>
      <c r="G45" s="62">
        <v>95609.85</v>
      </c>
      <c r="H45" s="320"/>
      <c r="I45" s="323"/>
      <c r="J45" s="142" t="s">
        <v>24</v>
      </c>
      <c r="K45" s="16" t="s">
        <v>112</v>
      </c>
      <c r="L45" s="298"/>
      <c r="M45" s="305"/>
      <c r="N45" s="301"/>
      <c r="O45" s="366"/>
      <c r="P45" s="369"/>
    </row>
    <row r="46" spans="1:16" ht="21" x14ac:dyDescent="0.25">
      <c r="A46" s="329"/>
      <c r="B46" s="63"/>
      <c r="C46" s="314"/>
      <c r="D46" s="330"/>
      <c r="E46" s="331"/>
      <c r="F46" s="143" t="s">
        <v>113</v>
      </c>
      <c r="G46" s="65">
        <v>96723.45</v>
      </c>
      <c r="H46" s="321"/>
      <c r="I46" s="324"/>
      <c r="J46" s="64"/>
      <c r="K46" s="134"/>
      <c r="L46" s="299"/>
      <c r="M46" s="306"/>
      <c r="N46" s="302"/>
      <c r="O46" s="367"/>
      <c r="P46" s="370"/>
    </row>
    <row r="47" spans="1:16" ht="24" customHeight="1" x14ac:dyDescent="0.25">
      <c r="A47" s="311">
        <v>11</v>
      </c>
      <c r="B47" s="15" t="s">
        <v>117</v>
      </c>
      <c r="C47" s="286">
        <v>26000</v>
      </c>
      <c r="D47" s="286">
        <f>C47*1.07</f>
        <v>27820</v>
      </c>
      <c r="E47" s="316" t="s">
        <v>21</v>
      </c>
      <c r="F47" s="132" t="s">
        <v>73</v>
      </c>
      <c r="G47" s="59">
        <v>27820</v>
      </c>
      <c r="H47" s="319" t="s">
        <v>73</v>
      </c>
      <c r="I47" s="322">
        <v>27820</v>
      </c>
      <c r="J47" s="132"/>
      <c r="K47" s="132"/>
      <c r="L47" s="297" t="s">
        <v>174</v>
      </c>
      <c r="M47" s="315" t="s">
        <v>23</v>
      </c>
      <c r="N47" s="303"/>
      <c r="O47" s="376">
        <v>243162</v>
      </c>
      <c r="P47" s="368" t="s">
        <v>195</v>
      </c>
    </row>
    <row r="48" spans="1:16" ht="21" x14ac:dyDescent="0.35">
      <c r="A48" s="284"/>
      <c r="B48" s="16" t="s">
        <v>118</v>
      </c>
      <c r="C48" s="287"/>
      <c r="D48" s="287"/>
      <c r="E48" s="317"/>
      <c r="F48" s="142" t="s">
        <v>75</v>
      </c>
      <c r="G48" s="62">
        <v>30816</v>
      </c>
      <c r="H48" s="320"/>
      <c r="I48" s="325"/>
      <c r="J48" s="142" t="s">
        <v>22</v>
      </c>
      <c r="K48" s="18" t="s">
        <v>119</v>
      </c>
      <c r="L48" s="298"/>
      <c r="M48" s="305"/>
      <c r="N48" s="301"/>
      <c r="O48" s="377"/>
      <c r="P48" s="369"/>
    </row>
    <row r="49" spans="1:16" ht="21" x14ac:dyDescent="0.25">
      <c r="A49" s="285"/>
      <c r="B49" s="20" t="s">
        <v>120</v>
      </c>
      <c r="C49" s="330"/>
      <c r="D49" s="330"/>
      <c r="E49" s="331"/>
      <c r="F49" s="143" t="s">
        <v>77</v>
      </c>
      <c r="G49" s="141">
        <v>32100</v>
      </c>
      <c r="H49" s="321"/>
      <c r="I49" s="326"/>
      <c r="J49" s="143" t="s">
        <v>24</v>
      </c>
      <c r="K49" s="20" t="s">
        <v>52</v>
      </c>
      <c r="L49" s="299"/>
      <c r="M49" s="306"/>
      <c r="N49" s="302"/>
      <c r="O49" s="378"/>
      <c r="P49" s="370"/>
    </row>
    <row r="50" spans="1:16" ht="24" customHeight="1" x14ac:dyDescent="0.25">
      <c r="A50" s="311">
        <v>12</v>
      </c>
      <c r="B50" s="58" t="s">
        <v>33</v>
      </c>
      <c r="C50" s="312">
        <v>360000</v>
      </c>
      <c r="D50" s="286">
        <v>349702</v>
      </c>
      <c r="E50" s="316" t="s">
        <v>21</v>
      </c>
      <c r="F50" s="290" t="s">
        <v>30</v>
      </c>
      <c r="G50" s="318">
        <v>344314</v>
      </c>
      <c r="H50" s="290" t="s">
        <v>30</v>
      </c>
      <c r="I50" s="293">
        <v>344314</v>
      </c>
      <c r="J50" s="133"/>
      <c r="K50" s="133"/>
      <c r="L50" s="297" t="s">
        <v>36</v>
      </c>
      <c r="M50" s="300" t="s">
        <v>23</v>
      </c>
      <c r="N50" s="303"/>
      <c r="O50" s="365">
        <v>243162</v>
      </c>
      <c r="P50" s="368" t="s">
        <v>195</v>
      </c>
    </row>
    <row r="51" spans="1:16" ht="21" x14ac:dyDescent="0.35">
      <c r="A51" s="284"/>
      <c r="B51" s="61" t="s">
        <v>37</v>
      </c>
      <c r="C51" s="313"/>
      <c r="D51" s="287"/>
      <c r="E51" s="317"/>
      <c r="F51" s="291"/>
      <c r="G51" s="293"/>
      <c r="H51" s="291"/>
      <c r="I51" s="293"/>
      <c r="J51" s="142" t="s">
        <v>25</v>
      </c>
      <c r="K51" s="18" t="s">
        <v>121</v>
      </c>
      <c r="L51" s="298"/>
      <c r="M51" s="301"/>
      <c r="N51" s="301"/>
      <c r="O51" s="366"/>
      <c r="P51" s="369"/>
    </row>
    <row r="52" spans="1:16" ht="21" x14ac:dyDescent="0.25">
      <c r="A52" s="284"/>
      <c r="B52" s="61" t="s">
        <v>122</v>
      </c>
      <c r="C52" s="313"/>
      <c r="D52" s="287"/>
      <c r="E52" s="317"/>
      <c r="F52" s="291"/>
      <c r="G52" s="293"/>
      <c r="H52" s="291"/>
      <c r="I52" s="293"/>
      <c r="J52" s="142" t="s">
        <v>24</v>
      </c>
      <c r="K52" s="16" t="s">
        <v>123</v>
      </c>
      <c r="L52" s="298"/>
      <c r="M52" s="301"/>
      <c r="N52" s="301"/>
      <c r="O52" s="366"/>
      <c r="P52" s="369"/>
    </row>
    <row r="53" spans="1:16" ht="21" x14ac:dyDescent="0.25">
      <c r="A53" s="285"/>
      <c r="B53" s="63"/>
      <c r="C53" s="314"/>
      <c r="D53" s="287"/>
      <c r="E53" s="317"/>
      <c r="F53" s="292"/>
      <c r="G53" s="294"/>
      <c r="H53" s="292"/>
      <c r="I53" s="294"/>
      <c r="J53" s="133"/>
      <c r="K53" s="133"/>
      <c r="L53" s="299"/>
      <c r="M53" s="302"/>
      <c r="N53" s="302"/>
      <c r="O53" s="367"/>
      <c r="P53" s="370"/>
    </row>
    <row r="54" spans="1:16" ht="24" customHeight="1" x14ac:dyDescent="0.25">
      <c r="A54" s="284">
        <v>13</v>
      </c>
      <c r="B54" s="16" t="s">
        <v>124</v>
      </c>
      <c r="C54" s="286">
        <v>69700</v>
      </c>
      <c r="D54" s="286">
        <v>72760</v>
      </c>
      <c r="E54" s="316" t="s">
        <v>21</v>
      </c>
      <c r="F54" s="136" t="s">
        <v>125</v>
      </c>
      <c r="G54" s="137">
        <v>72760</v>
      </c>
      <c r="H54" s="332" t="s">
        <v>125</v>
      </c>
      <c r="I54" s="335">
        <v>72760</v>
      </c>
      <c r="J54" s="132"/>
      <c r="K54" s="132"/>
      <c r="L54" s="297" t="s">
        <v>174</v>
      </c>
      <c r="M54" s="304"/>
      <c r="N54" s="300" t="s">
        <v>23</v>
      </c>
      <c r="O54" s="365">
        <v>243162</v>
      </c>
      <c r="P54" s="368" t="s">
        <v>195</v>
      </c>
    </row>
    <row r="55" spans="1:16" ht="21" x14ac:dyDescent="0.35">
      <c r="A55" s="284"/>
      <c r="B55" s="16" t="s">
        <v>126</v>
      </c>
      <c r="C55" s="287"/>
      <c r="D55" s="287"/>
      <c r="E55" s="317"/>
      <c r="F55" s="138" t="s">
        <v>127</v>
      </c>
      <c r="G55" s="140">
        <v>90950</v>
      </c>
      <c r="H55" s="333"/>
      <c r="I55" s="325"/>
      <c r="J55" s="142" t="s">
        <v>22</v>
      </c>
      <c r="K55" s="18" t="s">
        <v>128</v>
      </c>
      <c r="L55" s="298"/>
      <c r="M55" s="305"/>
      <c r="N55" s="301"/>
      <c r="O55" s="366"/>
      <c r="P55" s="369"/>
    </row>
    <row r="56" spans="1:16" ht="21" x14ac:dyDescent="0.25">
      <c r="A56" s="284"/>
      <c r="B56" s="16" t="s">
        <v>129</v>
      </c>
      <c r="C56" s="287"/>
      <c r="D56" s="287"/>
      <c r="E56" s="317"/>
      <c r="F56" s="138" t="s">
        <v>130</v>
      </c>
      <c r="G56" s="140">
        <v>93090</v>
      </c>
      <c r="H56" s="333"/>
      <c r="I56" s="325"/>
      <c r="J56" s="142" t="s">
        <v>24</v>
      </c>
      <c r="K56" s="16" t="s">
        <v>131</v>
      </c>
      <c r="L56" s="298"/>
      <c r="M56" s="305"/>
      <c r="N56" s="301"/>
      <c r="O56" s="366"/>
      <c r="P56" s="369"/>
    </row>
    <row r="57" spans="1:16" ht="21" x14ac:dyDescent="0.25">
      <c r="A57" s="285"/>
      <c r="B57" s="143"/>
      <c r="C57" s="287"/>
      <c r="D57" s="287"/>
      <c r="E57" s="317"/>
      <c r="F57" s="139" t="s">
        <v>132</v>
      </c>
      <c r="G57" s="141">
        <v>94160</v>
      </c>
      <c r="H57" s="334"/>
      <c r="I57" s="325"/>
      <c r="J57" s="134"/>
      <c r="K57" s="42"/>
      <c r="L57" s="299"/>
      <c r="M57" s="306"/>
      <c r="N57" s="302"/>
      <c r="O57" s="367"/>
      <c r="P57" s="370"/>
    </row>
    <row r="58" spans="1:16" ht="24" customHeight="1" x14ac:dyDescent="0.35">
      <c r="A58" s="327">
        <v>14</v>
      </c>
      <c r="B58" s="15" t="s">
        <v>53</v>
      </c>
      <c r="C58" s="286">
        <v>1150000</v>
      </c>
      <c r="D58" s="361">
        <v>1104141</v>
      </c>
      <c r="E58" s="316" t="s">
        <v>29</v>
      </c>
      <c r="F58" s="290" t="s">
        <v>54</v>
      </c>
      <c r="G58" s="318">
        <v>1095000</v>
      </c>
      <c r="H58" s="290" t="s">
        <v>54</v>
      </c>
      <c r="I58" s="335">
        <v>1090205</v>
      </c>
      <c r="J58" s="132"/>
      <c r="K58" s="132"/>
      <c r="L58" s="307" t="s">
        <v>170</v>
      </c>
      <c r="M58" s="36"/>
      <c r="N58" s="37"/>
      <c r="O58" s="365">
        <v>243162</v>
      </c>
      <c r="P58" s="368" t="s">
        <v>195</v>
      </c>
    </row>
    <row r="59" spans="1:16" ht="24" customHeight="1" x14ac:dyDescent="0.35">
      <c r="A59" s="328"/>
      <c r="B59" s="16" t="s">
        <v>48</v>
      </c>
      <c r="C59" s="287"/>
      <c r="D59" s="339"/>
      <c r="E59" s="317"/>
      <c r="F59" s="292"/>
      <c r="G59" s="294"/>
      <c r="H59" s="291"/>
      <c r="I59" s="325"/>
      <c r="J59" s="142" t="s">
        <v>22</v>
      </c>
      <c r="K59" s="18" t="s">
        <v>55</v>
      </c>
      <c r="L59" s="308"/>
      <c r="M59" s="295" t="s">
        <v>23</v>
      </c>
      <c r="N59" s="295"/>
      <c r="O59" s="366"/>
      <c r="P59" s="369"/>
    </row>
    <row r="60" spans="1:16" ht="24" customHeight="1" x14ac:dyDescent="0.25">
      <c r="A60" s="328"/>
      <c r="B60" s="16" t="s">
        <v>56</v>
      </c>
      <c r="C60" s="287"/>
      <c r="D60" s="339"/>
      <c r="E60" s="317"/>
      <c r="F60" s="349" t="s">
        <v>57</v>
      </c>
      <c r="G60" s="341">
        <v>1101000</v>
      </c>
      <c r="H60" s="291"/>
      <c r="I60" s="325"/>
      <c r="J60" s="135" t="s">
        <v>24</v>
      </c>
      <c r="K60" s="16" t="s">
        <v>58</v>
      </c>
      <c r="L60" s="308"/>
      <c r="M60" s="296"/>
      <c r="N60" s="295"/>
      <c r="O60" s="366"/>
      <c r="P60" s="369"/>
    </row>
    <row r="61" spans="1:16" ht="33.75" x14ac:dyDescent="0.25">
      <c r="A61" s="329"/>
      <c r="B61" s="20"/>
      <c r="C61" s="330"/>
      <c r="D61" s="340"/>
      <c r="E61" s="331"/>
      <c r="F61" s="350"/>
      <c r="G61" s="342"/>
      <c r="H61" s="292"/>
      <c r="I61" s="326"/>
      <c r="J61" s="143"/>
      <c r="K61" s="20"/>
      <c r="L61" s="309"/>
      <c r="M61" s="38"/>
      <c r="N61" s="39"/>
      <c r="O61" s="367"/>
      <c r="P61" s="370"/>
    </row>
    <row r="62" spans="1:16" ht="24" customHeight="1" x14ac:dyDescent="0.35">
      <c r="A62" s="343">
        <v>15</v>
      </c>
      <c r="B62" s="15" t="s">
        <v>38</v>
      </c>
      <c r="C62" s="346">
        <v>2099280.37</v>
      </c>
      <c r="D62" s="346">
        <v>2246230</v>
      </c>
      <c r="E62" s="348" t="s">
        <v>34</v>
      </c>
      <c r="F62" s="290" t="s">
        <v>30</v>
      </c>
      <c r="G62" s="318">
        <v>2200000</v>
      </c>
      <c r="H62" s="290" t="s">
        <v>30</v>
      </c>
      <c r="I62" s="322">
        <v>2196035</v>
      </c>
      <c r="J62" s="47"/>
      <c r="K62" s="41"/>
      <c r="L62" s="307" t="s">
        <v>31</v>
      </c>
      <c r="M62" s="36"/>
      <c r="N62" s="281"/>
      <c r="O62" s="365">
        <v>243162</v>
      </c>
      <c r="P62" s="368" t="s">
        <v>195</v>
      </c>
    </row>
    <row r="63" spans="1:16" ht="24" customHeight="1" x14ac:dyDescent="0.35">
      <c r="A63" s="344"/>
      <c r="B63" s="16" t="s">
        <v>26</v>
      </c>
      <c r="C63" s="347"/>
      <c r="D63" s="347"/>
      <c r="E63" s="349"/>
      <c r="F63" s="291"/>
      <c r="G63" s="293"/>
      <c r="H63" s="291"/>
      <c r="I63" s="323"/>
      <c r="J63" s="142" t="s">
        <v>25</v>
      </c>
      <c r="K63" s="18" t="s">
        <v>39</v>
      </c>
      <c r="L63" s="308"/>
      <c r="M63" s="295" t="s">
        <v>23</v>
      </c>
      <c r="N63" s="282"/>
      <c r="O63" s="366"/>
      <c r="P63" s="369"/>
    </row>
    <row r="64" spans="1:16" ht="24" customHeight="1" x14ac:dyDescent="0.25">
      <c r="A64" s="344"/>
      <c r="B64" s="16" t="s">
        <v>40</v>
      </c>
      <c r="C64" s="347"/>
      <c r="D64" s="347"/>
      <c r="E64" s="349"/>
      <c r="F64" s="291"/>
      <c r="G64" s="293"/>
      <c r="H64" s="291"/>
      <c r="I64" s="323"/>
      <c r="J64" s="142" t="s">
        <v>24</v>
      </c>
      <c r="K64" s="16" t="s">
        <v>41</v>
      </c>
      <c r="L64" s="308"/>
      <c r="M64" s="296"/>
      <c r="N64" s="282"/>
      <c r="O64" s="366"/>
      <c r="P64" s="369"/>
    </row>
    <row r="65" spans="1:21" ht="33.75" x14ac:dyDescent="0.25">
      <c r="A65" s="345"/>
      <c r="B65" s="20"/>
      <c r="C65" s="347"/>
      <c r="D65" s="347"/>
      <c r="E65" s="350"/>
      <c r="F65" s="291"/>
      <c r="G65" s="294"/>
      <c r="H65" s="292"/>
      <c r="I65" s="324"/>
      <c r="J65" s="53"/>
      <c r="K65" s="134"/>
      <c r="L65" s="309"/>
      <c r="M65" s="38"/>
      <c r="N65" s="282"/>
      <c r="O65" s="367"/>
      <c r="P65" s="370"/>
      <c r="R65" s="171" t="s">
        <v>196</v>
      </c>
      <c r="S65" s="165">
        <f>SUM('แบบ สขร. ต.ค. 65'!I58,'แบบ สขร. ต.ค. 65'!I70,'แบบ สขร. ต.ค. 65'!I89)</f>
        <v>9523145.4900000002</v>
      </c>
      <c r="U65" s="165">
        <f>SUM('แบบ สขร. ต.ค. 65'!I58,'แบบ สขร. ต.ค. 65'!I70,'แบบ สขร. ต.ค. 65'!I89)</f>
        <v>9523145.4900000002</v>
      </c>
    </row>
    <row r="66" spans="1:21" ht="24" customHeight="1" x14ac:dyDescent="0.35">
      <c r="A66" s="343">
        <v>16</v>
      </c>
      <c r="B66" s="15" t="s">
        <v>27</v>
      </c>
      <c r="C66" s="346">
        <v>2000000</v>
      </c>
      <c r="D66" s="346">
        <v>2139564.58</v>
      </c>
      <c r="E66" s="316" t="s">
        <v>34</v>
      </c>
      <c r="F66" s="332" t="s">
        <v>42</v>
      </c>
      <c r="G66" s="318">
        <v>2124564.58</v>
      </c>
      <c r="H66" s="319" t="s">
        <v>42</v>
      </c>
      <c r="I66" s="322">
        <v>2124130.83</v>
      </c>
      <c r="J66" s="47"/>
      <c r="K66" s="54"/>
      <c r="L66" s="307" t="s">
        <v>171</v>
      </c>
      <c r="M66" s="36"/>
      <c r="N66" s="281"/>
      <c r="O66" s="365">
        <v>243162</v>
      </c>
      <c r="P66" s="368" t="s">
        <v>195</v>
      </c>
      <c r="R66" s="164" t="s">
        <v>245</v>
      </c>
      <c r="S66" s="165">
        <f>SUM('แบบ สขร. พ.ย. 65'!I29,'แบบ สขร. พ.ย. 65'!I42)</f>
        <v>3449629.49</v>
      </c>
      <c r="U66" s="204"/>
    </row>
    <row r="67" spans="1:21" ht="24" customHeight="1" x14ac:dyDescent="0.35">
      <c r="A67" s="344"/>
      <c r="B67" s="16" t="s">
        <v>26</v>
      </c>
      <c r="C67" s="347"/>
      <c r="D67" s="347"/>
      <c r="E67" s="317"/>
      <c r="F67" s="334"/>
      <c r="G67" s="294"/>
      <c r="H67" s="320"/>
      <c r="I67" s="323"/>
      <c r="J67" s="142" t="s">
        <v>22</v>
      </c>
      <c r="K67" s="18" t="s">
        <v>43</v>
      </c>
      <c r="L67" s="308"/>
      <c r="M67" s="295" t="s">
        <v>23</v>
      </c>
      <c r="N67" s="282"/>
      <c r="O67" s="366"/>
      <c r="P67" s="369"/>
      <c r="R67" s="164" t="s">
        <v>282</v>
      </c>
      <c r="S67" s="165">
        <f>SUM('แบบ สขร. ธ.ค. 65'!I27,'แบบ สขร. ธ.ค. 65'!I48)</f>
        <v>15995985.800000001</v>
      </c>
    </row>
    <row r="68" spans="1:21" ht="24" customHeight="1" x14ac:dyDescent="0.25">
      <c r="A68" s="344"/>
      <c r="B68" s="16" t="s">
        <v>44</v>
      </c>
      <c r="C68" s="347"/>
      <c r="D68" s="347"/>
      <c r="E68" s="317"/>
      <c r="F68" s="349" t="s">
        <v>45</v>
      </c>
      <c r="G68" s="351">
        <v>2134564.58</v>
      </c>
      <c r="H68" s="320"/>
      <c r="I68" s="323"/>
      <c r="J68" s="135" t="s">
        <v>24</v>
      </c>
      <c r="K68" s="16" t="s">
        <v>41</v>
      </c>
      <c r="L68" s="308"/>
      <c r="M68" s="296"/>
      <c r="N68" s="282"/>
      <c r="O68" s="366"/>
      <c r="P68" s="369"/>
      <c r="R68" s="164" t="s">
        <v>318</v>
      </c>
      <c r="S68" s="165">
        <f>SUM('แบบ สขร. ม.ค. 66'!I24,'แบบ สขร. ม.ค. 66'!I41)</f>
        <v>11763815</v>
      </c>
    </row>
    <row r="69" spans="1:21" ht="33.75" x14ac:dyDescent="0.25">
      <c r="A69" s="345"/>
      <c r="B69" s="20"/>
      <c r="C69" s="347"/>
      <c r="D69" s="347"/>
      <c r="E69" s="331"/>
      <c r="F69" s="350"/>
      <c r="G69" s="342"/>
      <c r="H69" s="321"/>
      <c r="I69" s="324"/>
      <c r="J69" s="48"/>
      <c r="K69" s="54"/>
      <c r="L69" s="309"/>
      <c r="M69" s="38"/>
      <c r="N69" s="283"/>
      <c r="O69" s="367"/>
      <c r="P69" s="370"/>
    </row>
    <row r="70" spans="1:21" ht="24" customHeight="1" x14ac:dyDescent="0.35">
      <c r="A70" s="328">
        <v>17</v>
      </c>
      <c r="B70" s="16" t="s">
        <v>46</v>
      </c>
      <c r="C70" s="346">
        <v>2502229</v>
      </c>
      <c r="D70" s="346">
        <v>2677385.0299999998</v>
      </c>
      <c r="E70" s="317" t="s">
        <v>34</v>
      </c>
      <c r="F70" s="290" t="s">
        <v>47</v>
      </c>
      <c r="G70" s="318">
        <v>2608267.31</v>
      </c>
      <c r="H70" s="291" t="s">
        <v>47</v>
      </c>
      <c r="I70" s="325">
        <v>2598624.4700000002</v>
      </c>
      <c r="J70" s="132"/>
      <c r="K70" s="41"/>
      <c r="L70" s="307" t="s">
        <v>172</v>
      </c>
      <c r="M70" s="36"/>
      <c r="N70" s="282"/>
      <c r="O70" s="365">
        <v>243162</v>
      </c>
      <c r="P70" s="368" t="s">
        <v>195</v>
      </c>
    </row>
    <row r="71" spans="1:21" ht="24" customHeight="1" x14ac:dyDescent="0.35">
      <c r="A71" s="328"/>
      <c r="B71" s="16" t="s">
        <v>48</v>
      </c>
      <c r="C71" s="347"/>
      <c r="D71" s="347"/>
      <c r="E71" s="317"/>
      <c r="F71" s="292"/>
      <c r="G71" s="294"/>
      <c r="H71" s="291"/>
      <c r="I71" s="325"/>
      <c r="J71" s="142" t="s">
        <v>22</v>
      </c>
      <c r="K71" s="18" t="s">
        <v>49</v>
      </c>
      <c r="L71" s="308"/>
      <c r="M71" s="295" t="s">
        <v>23</v>
      </c>
      <c r="N71" s="282"/>
      <c r="O71" s="366"/>
      <c r="P71" s="369"/>
    </row>
    <row r="72" spans="1:21" ht="24" customHeight="1" x14ac:dyDescent="0.25">
      <c r="A72" s="328"/>
      <c r="B72" s="16" t="s">
        <v>50</v>
      </c>
      <c r="C72" s="347"/>
      <c r="D72" s="347"/>
      <c r="E72" s="317"/>
      <c r="F72" s="349" t="s">
        <v>51</v>
      </c>
      <c r="G72" s="341">
        <v>2675385</v>
      </c>
      <c r="H72" s="291"/>
      <c r="I72" s="325"/>
      <c r="J72" s="142" t="s">
        <v>24</v>
      </c>
      <c r="K72" s="16" t="s">
        <v>52</v>
      </c>
      <c r="L72" s="308"/>
      <c r="M72" s="296"/>
      <c r="N72" s="282"/>
      <c r="O72" s="366"/>
      <c r="P72" s="369"/>
    </row>
    <row r="73" spans="1:21" ht="33.75" x14ac:dyDescent="0.25">
      <c r="A73" s="329"/>
      <c r="B73" s="134"/>
      <c r="C73" s="347"/>
      <c r="D73" s="347"/>
      <c r="E73" s="317"/>
      <c r="F73" s="350"/>
      <c r="G73" s="342"/>
      <c r="H73" s="292"/>
      <c r="I73" s="325"/>
      <c r="J73" s="134"/>
      <c r="K73" s="42"/>
      <c r="L73" s="309"/>
      <c r="M73" s="38"/>
      <c r="N73" s="283"/>
      <c r="O73" s="367"/>
      <c r="P73" s="370"/>
    </row>
    <row r="74" spans="1:21" ht="21" x14ac:dyDescent="0.25">
      <c r="A74" s="327">
        <v>18</v>
      </c>
      <c r="B74" s="58" t="s">
        <v>33</v>
      </c>
      <c r="C74" s="312">
        <v>300000</v>
      </c>
      <c r="D74" s="286">
        <v>254336</v>
      </c>
      <c r="E74" s="316" t="s">
        <v>21</v>
      </c>
      <c r="F74" s="290" t="s">
        <v>205</v>
      </c>
      <c r="G74" s="318">
        <v>250553</v>
      </c>
      <c r="H74" s="290" t="s">
        <v>205</v>
      </c>
      <c r="I74" s="322">
        <v>250553</v>
      </c>
      <c r="J74" s="60"/>
      <c r="K74" s="180"/>
      <c r="L74" s="297" t="s">
        <v>236</v>
      </c>
      <c r="M74" s="300" t="s">
        <v>23</v>
      </c>
      <c r="N74" s="303"/>
      <c r="O74" s="365">
        <v>243193</v>
      </c>
      <c r="P74" s="368" t="s">
        <v>195</v>
      </c>
    </row>
    <row r="75" spans="1:21" ht="21" x14ac:dyDescent="0.35">
      <c r="A75" s="328"/>
      <c r="B75" s="61" t="s">
        <v>37</v>
      </c>
      <c r="C75" s="313"/>
      <c r="D75" s="287"/>
      <c r="E75" s="317"/>
      <c r="F75" s="291"/>
      <c r="G75" s="293"/>
      <c r="H75" s="291"/>
      <c r="I75" s="323"/>
      <c r="J75" s="186" t="s">
        <v>25</v>
      </c>
      <c r="K75" s="18" t="s">
        <v>206</v>
      </c>
      <c r="L75" s="298"/>
      <c r="M75" s="301"/>
      <c r="N75" s="301"/>
      <c r="O75" s="366"/>
      <c r="P75" s="369"/>
    </row>
    <row r="76" spans="1:21" ht="21" x14ac:dyDescent="0.25">
      <c r="A76" s="328"/>
      <c r="B76" s="61" t="s">
        <v>207</v>
      </c>
      <c r="C76" s="313"/>
      <c r="D76" s="287"/>
      <c r="E76" s="317"/>
      <c r="F76" s="291"/>
      <c r="G76" s="293"/>
      <c r="H76" s="291"/>
      <c r="I76" s="323"/>
      <c r="J76" s="186" t="s">
        <v>24</v>
      </c>
      <c r="K76" s="16" t="s">
        <v>208</v>
      </c>
      <c r="L76" s="298"/>
      <c r="M76" s="301"/>
      <c r="N76" s="301"/>
      <c r="O76" s="366"/>
      <c r="P76" s="369"/>
      <c r="S76" s="165"/>
    </row>
    <row r="77" spans="1:21" ht="21" x14ac:dyDescent="0.25">
      <c r="A77" s="329"/>
      <c r="B77" s="63"/>
      <c r="C77" s="314"/>
      <c r="D77" s="330"/>
      <c r="E77" s="331"/>
      <c r="F77" s="292"/>
      <c r="G77" s="294"/>
      <c r="H77" s="292"/>
      <c r="I77" s="324"/>
      <c r="J77" s="64"/>
      <c r="K77" s="183"/>
      <c r="L77" s="299"/>
      <c r="M77" s="302"/>
      <c r="N77" s="302"/>
      <c r="O77" s="367"/>
      <c r="P77" s="370"/>
    </row>
    <row r="78" spans="1:21" ht="21" x14ac:dyDescent="0.25">
      <c r="A78" s="327">
        <v>19</v>
      </c>
      <c r="B78" s="58" t="s">
        <v>209</v>
      </c>
      <c r="C78" s="312">
        <v>466000</v>
      </c>
      <c r="D78" s="286">
        <v>498620</v>
      </c>
      <c r="E78" s="316" t="s">
        <v>21</v>
      </c>
      <c r="F78" s="180" t="s">
        <v>210</v>
      </c>
      <c r="G78" s="59">
        <v>498620</v>
      </c>
      <c r="H78" s="336" t="s">
        <v>210</v>
      </c>
      <c r="I78" s="322">
        <v>498620</v>
      </c>
      <c r="J78" s="60"/>
      <c r="K78" s="180"/>
      <c r="L78" s="297" t="s">
        <v>237</v>
      </c>
      <c r="M78" s="300"/>
      <c r="N78" s="300" t="s">
        <v>23</v>
      </c>
      <c r="O78" s="376">
        <v>243193</v>
      </c>
      <c r="P78" s="368" t="s">
        <v>195</v>
      </c>
    </row>
    <row r="79" spans="1:21" ht="42" x14ac:dyDescent="0.35">
      <c r="A79" s="328"/>
      <c r="B79" s="61" t="s">
        <v>211</v>
      </c>
      <c r="C79" s="313"/>
      <c r="D79" s="287"/>
      <c r="E79" s="317"/>
      <c r="F79" s="181" t="s">
        <v>212</v>
      </c>
      <c r="G79" s="62">
        <v>531790</v>
      </c>
      <c r="H79" s="337"/>
      <c r="I79" s="323"/>
      <c r="J79" s="186" t="s">
        <v>22</v>
      </c>
      <c r="K79" s="18" t="s">
        <v>213</v>
      </c>
      <c r="L79" s="298"/>
      <c r="M79" s="371"/>
      <c r="N79" s="371"/>
      <c r="O79" s="377"/>
      <c r="P79" s="369"/>
    </row>
    <row r="80" spans="1:21" ht="21" x14ac:dyDescent="0.25">
      <c r="A80" s="328"/>
      <c r="B80" s="61" t="s">
        <v>214</v>
      </c>
      <c r="C80" s="313"/>
      <c r="D80" s="287"/>
      <c r="E80" s="317"/>
      <c r="F80" s="186" t="s">
        <v>215</v>
      </c>
      <c r="G80" s="182">
        <v>541527</v>
      </c>
      <c r="H80" s="337"/>
      <c r="I80" s="323"/>
      <c r="J80" s="186" t="s">
        <v>24</v>
      </c>
      <c r="K80" s="16" t="s">
        <v>208</v>
      </c>
      <c r="L80" s="298"/>
      <c r="M80" s="371"/>
      <c r="N80" s="371"/>
      <c r="O80" s="378"/>
      <c r="P80" s="370"/>
    </row>
    <row r="81" spans="1:16" ht="21" x14ac:dyDescent="0.25">
      <c r="A81" s="327">
        <v>20</v>
      </c>
      <c r="B81" s="58" t="s">
        <v>216</v>
      </c>
      <c r="C81" s="312">
        <v>8280</v>
      </c>
      <c r="D81" s="286">
        <v>8859.6</v>
      </c>
      <c r="E81" s="316" t="s">
        <v>21</v>
      </c>
      <c r="F81" s="180" t="s">
        <v>217</v>
      </c>
      <c r="G81" s="184">
        <v>8859.6</v>
      </c>
      <c r="H81" s="332" t="s">
        <v>217</v>
      </c>
      <c r="I81" s="318">
        <v>8859.6</v>
      </c>
      <c r="J81" s="60"/>
      <c r="K81" s="180"/>
      <c r="L81" s="297" t="s">
        <v>174</v>
      </c>
      <c r="M81" s="315" t="s">
        <v>23</v>
      </c>
      <c r="N81" s="303"/>
      <c r="O81" s="365">
        <v>243193</v>
      </c>
      <c r="P81" s="368" t="s">
        <v>195</v>
      </c>
    </row>
    <row r="82" spans="1:16" ht="21" x14ac:dyDescent="0.35">
      <c r="A82" s="328"/>
      <c r="B82" s="61" t="s">
        <v>218</v>
      </c>
      <c r="C82" s="313"/>
      <c r="D82" s="287"/>
      <c r="E82" s="317"/>
      <c r="F82" s="186" t="s">
        <v>219</v>
      </c>
      <c r="G82" s="185">
        <v>9223.4</v>
      </c>
      <c r="H82" s="333"/>
      <c r="I82" s="293"/>
      <c r="J82" s="186" t="s">
        <v>22</v>
      </c>
      <c r="K82" s="18" t="s">
        <v>244</v>
      </c>
      <c r="L82" s="298"/>
      <c r="M82" s="363"/>
      <c r="N82" s="301"/>
      <c r="O82" s="366"/>
      <c r="P82" s="369"/>
    </row>
    <row r="83" spans="1:16" ht="21" x14ac:dyDescent="0.25">
      <c r="A83" s="328"/>
      <c r="B83" s="61"/>
      <c r="C83" s="313"/>
      <c r="D83" s="287"/>
      <c r="E83" s="317"/>
      <c r="F83" s="339" t="s">
        <v>220</v>
      </c>
      <c r="G83" s="341" t="s">
        <v>221</v>
      </c>
      <c r="H83" s="333"/>
      <c r="I83" s="293"/>
      <c r="J83" s="186" t="s">
        <v>24</v>
      </c>
      <c r="K83" s="16" t="s">
        <v>222</v>
      </c>
      <c r="L83" s="298"/>
      <c r="M83" s="363"/>
      <c r="N83" s="301"/>
      <c r="O83" s="366"/>
      <c r="P83" s="369"/>
    </row>
    <row r="84" spans="1:16" ht="21" x14ac:dyDescent="0.25">
      <c r="A84" s="329"/>
      <c r="B84" s="63"/>
      <c r="C84" s="314"/>
      <c r="D84" s="330"/>
      <c r="E84" s="331"/>
      <c r="F84" s="340"/>
      <c r="G84" s="342"/>
      <c r="H84" s="334"/>
      <c r="I84" s="294"/>
      <c r="J84" s="64"/>
      <c r="K84" s="183"/>
      <c r="L84" s="299"/>
      <c r="M84" s="364"/>
      <c r="N84" s="302"/>
      <c r="O84" s="367"/>
      <c r="P84" s="370"/>
    </row>
    <row r="85" spans="1:16" ht="21" x14ac:dyDescent="0.25">
      <c r="A85" s="327">
        <v>21</v>
      </c>
      <c r="B85" s="58" t="s">
        <v>223</v>
      </c>
      <c r="C85" s="312">
        <v>396732</v>
      </c>
      <c r="D85" s="286">
        <v>414197</v>
      </c>
      <c r="E85" s="316" t="s">
        <v>21</v>
      </c>
      <c r="F85" s="332" t="s">
        <v>224</v>
      </c>
      <c r="G85" s="318" t="s">
        <v>225</v>
      </c>
      <c r="H85" s="319" t="s">
        <v>224</v>
      </c>
      <c r="I85" s="322" t="s">
        <v>225</v>
      </c>
      <c r="J85" s="60"/>
      <c r="K85" s="180"/>
      <c r="L85" s="297" t="s">
        <v>174</v>
      </c>
      <c r="M85" s="300"/>
      <c r="N85" s="300" t="s">
        <v>23</v>
      </c>
      <c r="O85" s="365">
        <v>243193</v>
      </c>
      <c r="P85" s="389">
        <v>2566</v>
      </c>
    </row>
    <row r="86" spans="1:16" ht="21" x14ac:dyDescent="0.35">
      <c r="A86" s="328"/>
      <c r="B86" s="175" t="s">
        <v>226</v>
      </c>
      <c r="C86" s="313"/>
      <c r="D86" s="287"/>
      <c r="E86" s="317"/>
      <c r="F86" s="333"/>
      <c r="G86" s="293"/>
      <c r="H86" s="320"/>
      <c r="I86" s="323"/>
      <c r="J86" s="186"/>
      <c r="K86" s="18"/>
      <c r="L86" s="298"/>
      <c r="M86" s="371"/>
      <c r="N86" s="371"/>
      <c r="O86" s="366"/>
      <c r="P86" s="390"/>
    </row>
    <row r="87" spans="1:16" ht="21" x14ac:dyDescent="0.25">
      <c r="A87" s="328"/>
      <c r="B87" s="61" t="s">
        <v>227</v>
      </c>
      <c r="C87" s="313"/>
      <c r="D87" s="287"/>
      <c r="E87" s="317"/>
      <c r="F87" s="339" t="s">
        <v>228</v>
      </c>
      <c r="G87" s="341">
        <v>416444</v>
      </c>
      <c r="H87" s="320"/>
      <c r="I87" s="323"/>
      <c r="J87" s="186" t="s">
        <v>22</v>
      </c>
      <c r="K87" s="16" t="s">
        <v>229</v>
      </c>
      <c r="L87" s="298"/>
      <c r="M87" s="371"/>
      <c r="N87" s="371"/>
      <c r="O87" s="366"/>
      <c r="P87" s="390"/>
    </row>
    <row r="88" spans="1:16" ht="21" x14ac:dyDescent="0.25">
      <c r="A88" s="328"/>
      <c r="B88" s="61"/>
      <c r="C88" s="313"/>
      <c r="D88" s="287"/>
      <c r="E88" s="317"/>
      <c r="F88" s="339"/>
      <c r="G88" s="341"/>
      <c r="H88" s="320"/>
      <c r="I88" s="323"/>
      <c r="J88" s="186" t="s">
        <v>24</v>
      </c>
      <c r="K88" s="16" t="s">
        <v>230</v>
      </c>
      <c r="L88" s="298"/>
      <c r="M88" s="371"/>
      <c r="N88" s="371"/>
      <c r="O88" s="366"/>
      <c r="P88" s="390"/>
    </row>
    <row r="89" spans="1:16" ht="21" x14ac:dyDescent="0.25">
      <c r="A89" s="328"/>
      <c r="B89" s="61"/>
      <c r="C89" s="313"/>
      <c r="D89" s="287"/>
      <c r="E89" s="317"/>
      <c r="F89" s="339" t="s">
        <v>231</v>
      </c>
      <c r="G89" s="341">
        <v>422650</v>
      </c>
      <c r="H89" s="320"/>
      <c r="I89" s="323"/>
      <c r="J89" s="176"/>
      <c r="K89" s="16"/>
      <c r="L89" s="298"/>
      <c r="M89" s="371"/>
      <c r="N89" s="371"/>
      <c r="O89" s="366"/>
      <c r="P89" s="390"/>
    </row>
    <row r="90" spans="1:16" ht="21" x14ac:dyDescent="0.25">
      <c r="A90" s="329"/>
      <c r="B90" s="63"/>
      <c r="C90" s="314"/>
      <c r="D90" s="330"/>
      <c r="E90" s="331"/>
      <c r="F90" s="340"/>
      <c r="G90" s="342"/>
      <c r="H90" s="321"/>
      <c r="I90" s="324"/>
      <c r="J90" s="64"/>
      <c r="K90" s="183"/>
      <c r="L90" s="298"/>
      <c r="M90" s="371"/>
      <c r="N90" s="371"/>
      <c r="O90" s="366"/>
      <c r="P90" s="390"/>
    </row>
    <row r="91" spans="1:16" ht="21" x14ac:dyDescent="0.25">
      <c r="A91" s="327">
        <v>22</v>
      </c>
      <c r="B91" s="58" t="s">
        <v>33</v>
      </c>
      <c r="C91" s="312">
        <v>467000</v>
      </c>
      <c r="D91" s="286">
        <v>385084</v>
      </c>
      <c r="E91" s="316" t="s">
        <v>21</v>
      </c>
      <c r="F91" s="332" t="s">
        <v>232</v>
      </c>
      <c r="G91" s="318">
        <v>380073</v>
      </c>
      <c r="H91" s="332" t="s">
        <v>232</v>
      </c>
      <c r="I91" s="318">
        <v>380073</v>
      </c>
      <c r="J91" s="60"/>
      <c r="K91" s="180"/>
      <c r="L91" s="297" t="s">
        <v>236</v>
      </c>
      <c r="M91" s="315" t="s">
        <v>23</v>
      </c>
      <c r="N91" s="303"/>
      <c r="O91" s="365">
        <v>243193</v>
      </c>
      <c r="P91" s="368" t="s">
        <v>195</v>
      </c>
    </row>
    <row r="92" spans="1:16" ht="21" x14ac:dyDescent="0.35">
      <c r="A92" s="328"/>
      <c r="B92" s="61" t="s">
        <v>37</v>
      </c>
      <c r="C92" s="313"/>
      <c r="D92" s="287"/>
      <c r="E92" s="317"/>
      <c r="F92" s="333"/>
      <c r="G92" s="293"/>
      <c r="H92" s="333"/>
      <c r="I92" s="293"/>
      <c r="J92" s="186" t="s">
        <v>25</v>
      </c>
      <c r="K92" s="18" t="s">
        <v>233</v>
      </c>
      <c r="L92" s="298"/>
      <c r="M92" s="363"/>
      <c r="N92" s="301"/>
      <c r="O92" s="366"/>
      <c r="P92" s="369"/>
    </row>
    <row r="93" spans="1:16" ht="21" x14ac:dyDescent="0.25">
      <c r="A93" s="328"/>
      <c r="B93" s="61" t="s">
        <v>234</v>
      </c>
      <c r="C93" s="313"/>
      <c r="D93" s="287"/>
      <c r="E93" s="317"/>
      <c r="F93" s="333"/>
      <c r="G93" s="293"/>
      <c r="H93" s="333"/>
      <c r="I93" s="293"/>
      <c r="J93" s="186" t="s">
        <v>24</v>
      </c>
      <c r="K93" s="16" t="s">
        <v>235</v>
      </c>
      <c r="L93" s="298"/>
      <c r="M93" s="363"/>
      <c r="N93" s="301"/>
      <c r="O93" s="366"/>
      <c r="P93" s="369"/>
    </row>
    <row r="94" spans="1:16" ht="21" x14ac:dyDescent="0.25">
      <c r="A94" s="329"/>
      <c r="B94" s="63"/>
      <c r="C94" s="314"/>
      <c r="D94" s="330"/>
      <c r="E94" s="331"/>
      <c r="F94" s="334"/>
      <c r="G94" s="294"/>
      <c r="H94" s="334"/>
      <c r="I94" s="294"/>
      <c r="J94" s="64"/>
      <c r="K94" s="183"/>
      <c r="L94" s="299"/>
      <c r="M94" s="364"/>
      <c r="N94" s="302"/>
      <c r="O94" s="367"/>
      <c r="P94" s="370"/>
    </row>
    <row r="95" spans="1:16" ht="21" x14ac:dyDescent="0.35">
      <c r="A95" s="343">
        <v>23</v>
      </c>
      <c r="B95" s="15" t="s">
        <v>199</v>
      </c>
      <c r="C95" s="346">
        <v>1800000</v>
      </c>
      <c r="D95" s="346">
        <v>1924423.89</v>
      </c>
      <c r="E95" s="348" t="s">
        <v>34</v>
      </c>
      <c r="F95" s="290" t="s">
        <v>200</v>
      </c>
      <c r="G95" s="318">
        <v>1924500</v>
      </c>
      <c r="H95" s="290" t="s">
        <v>200</v>
      </c>
      <c r="I95" s="322">
        <v>1924423.89</v>
      </c>
      <c r="J95" s="47"/>
      <c r="K95" s="41"/>
      <c r="L95" s="307" t="s">
        <v>242</v>
      </c>
      <c r="M95" s="205"/>
      <c r="N95" s="281"/>
      <c r="O95" s="365">
        <v>243193</v>
      </c>
      <c r="P95" s="368" t="s">
        <v>195</v>
      </c>
    </row>
    <row r="96" spans="1:16" ht="21" x14ac:dyDescent="0.35">
      <c r="A96" s="344"/>
      <c r="B96" s="16" t="s">
        <v>48</v>
      </c>
      <c r="C96" s="347"/>
      <c r="D96" s="347"/>
      <c r="E96" s="349"/>
      <c r="F96" s="291"/>
      <c r="G96" s="293"/>
      <c r="H96" s="291"/>
      <c r="I96" s="323"/>
      <c r="J96" s="186" t="s">
        <v>25</v>
      </c>
      <c r="K96" s="18" t="s">
        <v>201</v>
      </c>
      <c r="L96" s="308"/>
      <c r="M96" s="295" t="s">
        <v>23</v>
      </c>
      <c r="N96" s="282"/>
      <c r="O96" s="366"/>
      <c r="P96" s="369"/>
    </row>
    <row r="97" spans="1:16" ht="21" x14ac:dyDescent="0.25">
      <c r="A97" s="344"/>
      <c r="B97" s="16" t="s">
        <v>202</v>
      </c>
      <c r="C97" s="347"/>
      <c r="D97" s="347"/>
      <c r="E97" s="349"/>
      <c r="F97" s="291"/>
      <c r="G97" s="293"/>
      <c r="H97" s="291"/>
      <c r="I97" s="323"/>
      <c r="J97" s="186" t="s">
        <v>24</v>
      </c>
      <c r="K97" s="16" t="s">
        <v>203</v>
      </c>
      <c r="L97" s="308"/>
      <c r="M97" s="296"/>
      <c r="N97" s="282"/>
      <c r="O97" s="366"/>
      <c r="P97" s="369"/>
    </row>
    <row r="98" spans="1:16" ht="33.75" x14ac:dyDescent="0.25">
      <c r="A98" s="345"/>
      <c r="B98" s="20"/>
      <c r="C98" s="347"/>
      <c r="D98" s="347"/>
      <c r="E98" s="350"/>
      <c r="F98" s="292"/>
      <c r="G98" s="294"/>
      <c r="H98" s="292"/>
      <c r="I98" s="324"/>
      <c r="J98" s="53"/>
      <c r="K98" s="183"/>
      <c r="L98" s="309"/>
      <c r="M98" s="206"/>
      <c r="N98" s="283"/>
      <c r="O98" s="367"/>
      <c r="P98" s="370"/>
    </row>
    <row r="99" spans="1:16" ht="21" x14ac:dyDescent="0.25">
      <c r="A99" s="327">
        <v>24</v>
      </c>
      <c r="B99" s="58" t="s">
        <v>33</v>
      </c>
      <c r="C99" s="312">
        <v>400000</v>
      </c>
      <c r="D99" s="286">
        <v>364282</v>
      </c>
      <c r="E99" s="316" t="s">
        <v>21</v>
      </c>
      <c r="F99" s="332" t="s">
        <v>255</v>
      </c>
      <c r="G99" s="318">
        <v>359695</v>
      </c>
      <c r="H99" s="332" t="s">
        <v>255</v>
      </c>
      <c r="I99" s="318">
        <v>359695</v>
      </c>
      <c r="J99" s="60"/>
      <c r="K99" s="211"/>
      <c r="L99" s="297" t="s">
        <v>236</v>
      </c>
      <c r="M99" s="300" t="s">
        <v>23</v>
      </c>
      <c r="N99" s="303"/>
      <c r="O99" s="365">
        <v>243223</v>
      </c>
      <c r="P99" s="368" t="s">
        <v>195</v>
      </c>
    </row>
    <row r="100" spans="1:16" ht="21" x14ac:dyDescent="0.35">
      <c r="A100" s="328"/>
      <c r="B100" s="61" t="s">
        <v>37</v>
      </c>
      <c r="C100" s="313"/>
      <c r="D100" s="287"/>
      <c r="E100" s="317"/>
      <c r="F100" s="333"/>
      <c r="G100" s="293"/>
      <c r="H100" s="333"/>
      <c r="I100" s="293"/>
      <c r="J100" s="219" t="s">
        <v>25</v>
      </c>
      <c r="K100" s="18" t="s">
        <v>259</v>
      </c>
      <c r="L100" s="298"/>
      <c r="M100" s="301"/>
      <c r="N100" s="301"/>
      <c r="O100" s="366"/>
      <c r="P100" s="369"/>
    </row>
    <row r="101" spans="1:16" ht="21" x14ac:dyDescent="0.25">
      <c r="A101" s="328"/>
      <c r="B101" s="61" t="s">
        <v>260</v>
      </c>
      <c r="C101" s="313"/>
      <c r="D101" s="287"/>
      <c r="E101" s="317"/>
      <c r="F101" s="333"/>
      <c r="G101" s="293"/>
      <c r="H101" s="333"/>
      <c r="I101" s="293"/>
      <c r="J101" s="219" t="s">
        <v>24</v>
      </c>
      <c r="K101" s="16" t="s">
        <v>261</v>
      </c>
      <c r="L101" s="298"/>
      <c r="M101" s="301"/>
      <c r="N101" s="301"/>
      <c r="O101" s="366"/>
      <c r="P101" s="369"/>
    </row>
    <row r="102" spans="1:16" ht="21" x14ac:dyDescent="0.25">
      <c r="A102" s="329"/>
      <c r="B102" s="63"/>
      <c r="C102" s="314"/>
      <c r="D102" s="330"/>
      <c r="E102" s="331"/>
      <c r="F102" s="334"/>
      <c r="G102" s="294"/>
      <c r="H102" s="334"/>
      <c r="I102" s="294"/>
      <c r="J102" s="64"/>
      <c r="K102" s="217"/>
      <c r="L102" s="299"/>
      <c r="M102" s="302"/>
      <c r="N102" s="302"/>
      <c r="O102" s="367"/>
      <c r="P102" s="370"/>
    </row>
    <row r="103" spans="1:16" ht="21" x14ac:dyDescent="0.25">
      <c r="A103" s="327">
        <v>25</v>
      </c>
      <c r="B103" s="58" t="s">
        <v>33</v>
      </c>
      <c r="C103" s="312">
        <v>265000</v>
      </c>
      <c r="D103" s="286">
        <v>250329</v>
      </c>
      <c r="E103" s="316" t="s">
        <v>21</v>
      </c>
      <c r="F103" s="290" t="s">
        <v>262</v>
      </c>
      <c r="G103" s="318">
        <v>246609</v>
      </c>
      <c r="H103" s="290" t="s">
        <v>262</v>
      </c>
      <c r="I103" s="318">
        <v>246609</v>
      </c>
      <c r="J103" s="60"/>
      <c r="K103" s="211"/>
      <c r="L103" s="297" t="s">
        <v>236</v>
      </c>
      <c r="M103" s="300" t="s">
        <v>23</v>
      </c>
      <c r="N103" s="300"/>
      <c r="O103" s="365">
        <v>243223</v>
      </c>
      <c r="P103" s="368" t="s">
        <v>195</v>
      </c>
    </row>
    <row r="104" spans="1:16" ht="21" x14ac:dyDescent="0.35">
      <c r="A104" s="328"/>
      <c r="B104" s="61" t="s">
        <v>37</v>
      </c>
      <c r="C104" s="313"/>
      <c r="D104" s="287"/>
      <c r="E104" s="317"/>
      <c r="F104" s="291"/>
      <c r="G104" s="293"/>
      <c r="H104" s="291"/>
      <c r="I104" s="293"/>
      <c r="J104" s="219" t="s">
        <v>25</v>
      </c>
      <c r="K104" s="18" t="s">
        <v>263</v>
      </c>
      <c r="L104" s="298"/>
      <c r="M104" s="371"/>
      <c r="N104" s="371"/>
      <c r="O104" s="366"/>
      <c r="P104" s="369"/>
    </row>
    <row r="105" spans="1:16" ht="21" x14ac:dyDescent="0.25">
      <c r="A105" s="328"/>
      <c r="B105" s="61" t="s">
        <v>264</v>
      </c>
      <c r="C105" s="313"/>
      <c r="D105" s="287"/>
      <c r="E105" s="317"/>
      <c r="F105" s="291"/>
      <c r="G105" s="293"/>
      <c r="H105" s="291"/>
      <c r="I105" s="293"/>
      <c r="J105" s="219" t="s">
        <v>24</v>
      </c>
      <c r="K105" s="16" t="s">
        <v>265</v>
      </c>
      <c r="L105" s="298"/>
      <c r="M105" s="371"/>
      <c r="N105" s="371"/>
      <c r="O105" s="366"/>
      <c r="P105" s="369"/>
    </row>
    <row r="106" spans="1:16" ht="21" x14ac:dyDescent="0.25">
      <c r="A106" s="328"/>
      <c r="B106" s="63"/>
      <c r="C106" s="313"/>
      <c r="D106" s="287"/>
      <c r="E106" s="317"/>
      <c r="F106" s="292"/>
      <c r="G106" s="294"/>
      <c r="H106" s="292"/>
      <c r="I106" s="294"/>
      <c r="J106" s="219"/>
      <c r="K106" s="16"/>
      <c r="L106" s="299"/>
      <c r="M106" s="371"/>
      <c r="N106" s="371"/>
      <c r="O106" s="367"/>
      <c r="P106" s="370"/>
    </row>
    <row r="107" spans="1:16" ht="21" x14ac:dyDescent="0.25">
      <c r="A107" s="327">
        <v>26</v>
      </c>
      <c r="B107" s="58" t="s">
        <v>266</v>
      </c>
      <c r="C107" s="312">
        <v>66359.81</v>
      </c>
      <c r="D107" s="286">
        <v>71005</v>
      </c>
      <c r="E107" s="316" t="s">
        <v>21</v>
      </c>
      <c r="F107" s="211" t="s">
        <v>267</v>
      </c>
      <c r="G107" s="218">
        <v>71005</v>
      </c>
      <c r="H107" s="332" t="s">
        <v>267</v>
      </c>
      <c r="I107" s="318">
        <v>71005</v>
      </c>
      <c r="J107" s="60"/>
      <c r="K107" s="211"/>
      <c r="L107" s="297" t="s">
        <v>179</v>
      </c>
      <c r="M107" s="315" t="s">
        <v>23</v>
      </c>
      <c r="N107" s="303"/>
      <c r="O107" s="376">
        <v>243223</v>
      </c>
      <c r="P107" s="368" t="s">
        <v>195</v>
      </c>
    </row>
    <row r="108" spans="1:16" ht="21" x14ac:dyDescent="0.35">
      <c r="A108" s="328"/>
      <c r="B108" s="61" t="s">
        <v>268</v>
      </c>
      <c r="C108" s="313"/>
      <c r="D108" s="287"/>
      <c r="E108" s="317"/>
      <c r="F108" s="219" t="s">
        <v>269</v>
      </c>
      <c r="G108" s="214">
        <v>74900</v>
      </c>
      <c r="H108" s="333"/>
      <c r="I108" s="293"/>
      <c r="J108" s="219" t="s">
        <v>22</v>
      </c>
      <c r="K108" s="18" t="s">
        <v>270</v>
      </c>
      <c r="L108" s="298"/>
      <c r="M108" s="363"/>
      <c r="N108" s="301"/>
      <c r="O108" s="377"/>
      <c r="P108" s="369"/>
    </row>
    <row r="109" spans="1:16" ht="42" x14ac:dyDescent="0.25">
      <c r="A109" s="328"/>
      <c r="B109" s="61"/>
      <c r="C109" s="313"/>
      <c r="D109" s="287"/>
      <c r="E109" s="317"/>
      <c r="F109" s="212" t="s">
        <v>271</v>
      </c>
      <c r="G109" s="209">
        <v>75435</v>
      </c>
      <c r="H109" s="333"/>
      <c r="I109" s="293"/>
      <c r="J109" s="219" t="s">
        <v>24</v>
      </c>
      <c r="K109" s="16" t="s">
        <v>272</v>
      </c>
      <c r="L109" s="298"/>
      <c r="M109" s="363"/>
      <c r="N109" s="301"/>
      <c r="O109" s="378"/>
      <c r="P109" s="370"/>
    </row>
    <row r="110" spans="1:16" ht="21" x14ac:dyDescent="0.25">
      <c r="A110" s="327">
        <v>27</v>
      </c>
      <c r="B110" s="58" t="s">
        <v>33</v>
      </c>
      <c r="C110" s="312">
        <v>315000</v>
      </c>
      <c r="D110" s="286">
        <v>295126</v>
      </c>
      <c r="E110" s="316" t="s">
        <v>21</v>
      </c>
      <c r="F110" s="332" t="s">
        <v>273</v>
      </c>
      <c r="G110" s="318">
        <v>291203</v>
      </c>
      <c r="H110" s="332" t="s">
        <v>273</v>
      </c>
      <c r="I110" s="318">
        <v>291203</v>
      </c>
      <c r="J110" s="60"/>
      <c r="K110" s="211"/>
      <c r="L110" s="297" t="s">
        <v>236</v>
      </c>
      <c r="M110" s="315" t="s">
        <v>23</v>
      </c>
      <c r="N110" s="300"/>
      <c r="O110" s="365">
        <v>243223</v>
      </c>
      <c r="P110" s="368" t="s">
        <v>195</v>
      </c>
    </row>
    <row r="111" spans="1:16" ht="21" x14ac:dyDescent="0.35">
      <c r="A111" s="328"/>
      <c r="B111" s="61" t="s">
        <v>37</v>
      </c>
      <c r="C111" s="313"/>
      <c r="D111" s="287"/>
      <c r="E111" s="317"/>
      <c r="F111" s="333"/>
      <c r="G111" s="293"/>
      <c r="H111" s="333"/>
      <c r="I111" s="293"/>
      <c r="J111" s="219" t="s">
        <v>25</v>
      </c>
      <c r="K111" s="18" t="s">
        <v>274</v>
      </c>
      <c r="L111" s="298"/>
      <c r="M111" s="363"/>
      <c r="N111" s="371"/>
      <c r="O111" s="366"/>
      <c r="P111" s="369"/>
    </row>
    <row r="112" spans="1:16" ht="21" x14ac:dyDescent="0.25">
      <c r="A112" s="328"/>
      <c r="B112" s="61" t="s">
        <v>275</v>
      </c>
      <c r="C112" s="313"/>
      <c r="D112" s="287"/>
      <c r="E112" s="317"/>
      <c r="F112" s="333"/>
      <c r="G112" s="293"/>
      <c r="H112" s="333"/>
      <c r="I112" s="293"/>
      <c r="J112" s="219" t="s">
        <v>24</v>
      </c>
      <c r="K112" s="16" t="s">
        <v>276</v>
      </c>
      <c r="L112" s="298"/>
      <c r="M112" s="363"/>
      <c r="N112" s="371"/>
      <c r="O112" s="366"/>
      <c r="P112" s="369"/>
    </row>
    <row r="113" spans="1:16" ht="21" x14ac:dyDescent="0.25">
      <c r="A113" s="328"/>
      <c r="B113" s="63"/>
      <c r="C113" s="313"/>
      <c r="D113" s="287"/>
      <c r="E113" s="317"/>
      <c r="F113" s="334"/>
      <c r="G113" s="294"/>
      <c r="H113" s="334"/>
      <c r="I113" s="294"/>
      <c r="J113" s="219"/>
      <c r="K113" s="16"/>
      <c r="L113" s="299"/>
      <c r="M113" s="364"/>
      <c r="N113" s="371"/>
      <c r="O113" s="367"/>
      <c r="P113" s="370"/>
    </row>
    <row r="114" spans="1:16" ht="21" x14ac:dyDescent="0.25">
      <c r="A114" s="327">
        <v>28</v>
      </c>
      <c r="B114" s="58" t="s">
        <v>277</v>
      </c>
      <c r="C114" s="312">
        <v>26640</v>
      </c>
      <c r="D114" s="286">
        <v>28504.799999999999</v>
      </c>
      <c r="E114" s="316" t="s">
        <v>21</v>
      </c>
      <c r="F114" s="332" t="s">
        <v>96</v>
      </c>
      <c r="G114" s="318">
        <v>28504.799999999999</v>
      </c>
      <c r="H114" s="332" t="s">
        <v>96</v>
      </c>
      <c r="I114" s="318">
        <v>28504.799999999999</v>
      </c>
      <c r="J114" s="60"/>
      <c r="K114" s="211"/>
      <c r="L114" s="297" t="s">
        <v>179</v>
      </c>
      <c r="M114" s="315"/>
      <c r="N114" s="300" t="s">
        <v>23</v>
      </c>
      <c r="O114" s="365">
        <v>243223</v>
      </c>
      <c r="P114" s="368" t="s">
        <v>195</v>
      </c>
    </row>
    <row r="115" spans="1:16" ht="21" x14ac:dyDescent="0.35">
      <c r="A115" s="328"/>
      <c r="B115" s="61" t="s">
        <v>278</v>
      </c>
      <c r="C115" s="313"/>
      <c r="D115" s="287"/>
      <c r="E115" s="317"/>
      <c r="F115" s="333"/>
      <c r="G115" s="293"/>
      <c r="H115" s="333"/>
      <c r="I115" s="293"/>
      <c r="J115" s="219" t="s">
        <v>22</v>
      </c>
      <c r="K115" s="18" t="s">
        <v>279</v>
      </c>
      <c r="L115" s="298"/>
      <c r="M115" s="363"/>
      <c r="N115" s="371"/>
      <c r="O115" s="366"/>
      <c r="P115" s="369"/>
    </row>
    <row r="116" spans="1:16" ht="21" x14ac:dyDescent="0.25">
      <c r="A116" s="328"/>
      <c r="B116" s="61"/>
      <c r="C116" s="313"/>
      <c r="D116" s="287"/>
      <c r="E116" s="317"/>
      <c r="F116" s="212" t="s">
        <v>100</v>
      </c>
      <c r="G116" s="214">
        <v>33705</v>
      </c>
      <c r="H116" s="333"/>
      <c r="I116" s="293"/>
      <c r="J116" s="219" t="s">
        <v>24</v>
      </c>
      <c r="K116" s="16" t="s">
        <v>280</v>
      </c>
      <c r="L116" s="298"/>
      <c r="M116" s="363"/>
      <c r="N116" s="371"/>
      <c r="O116" s="366"/>
      <c r="P116" s="369"/>
    </row>
    <row r="117" spans="1:16" ht="21" x14ac:dyDescent="0.25">
      <c r="A117" s="329"/>
      <c r="B117" s="63"/>
      <c r="C117" s="314"/>
      <c r="D117" s="330"/>
      <c r="E117" s="331"/>
      <c r="F117" s="213" t="s">
        <v>102</v>
      </c>
      <c r="G117" s="215">
        <v>36380</v>
      </c>
      <c r="H117" s="334"/>
      <c r="I117" s="294"/>
      <c r="J117" s="64"/>
      <c r="K117" s="217"/>
      <c r="L117" s="299"/>
      <c r="M117" s="364"/>
      <c r="N117" s="371"/>
      <c r="O117" s="367"/>
      <c r="P117" s="370"/>
    </row>
    <row r="118" spans="1:16" ht="21" x14ac:dyDescent="0.25">
      <c r="A118" s="343">
        <v>29</v>
      </c>
      <c r="B118" s="58" t="s">
        <v>33</v>
      </c>
      <c r="C118" s="346">
        <v>9345000</v>
      </c>
      <c r="D118" s="346">
        <v>9583567</v>
      </c>
      <c r="E118" s="348" t="s">
        <v>34</v>
      </c>
      <c r="F118" s="332" t="s">
        <v>232</v>
      </c>
      <c r="G118" s="318">
        <v>8500000</v>
      </c>
      <c r="H118" s="332" t="s">
        <v>232</v>
      </c>
      <c r="I118" s="322">
        <v>8498939</v>
      </c>
      <c r="J118" s="60"/>
      <c r="K118" s="211"/>
      <c r="L118" s="297" t="s">
        <v>236</v>
      </c>
      <c r="M118" s="315" t="s">
        <v>23</v>
      </c>
      <c r="N118" s="303"/>
      <c r="O118" s="365">
        <v>243223</v>
      </c>
      <c r="P118" s="368" t="s">
        <v>195</v>
      </c>
    </row>
    <row r="119" spans="1:16" ht="21" x14ac:dyDescent="0.35">
      <c r="A119" s="344"/>
      <c r="B119" s="61" t="s">
        <v>37</v>
      </c>
      <c r="C119" s="347"/>
      <c r="D119" s="347"/>
      <c r="E119" s="349"/>
      <c r="F119" s="333"/>
      <c r="G119" s="293"/>
      <c r="H119" s="333"/>
      <c r="I119" s="323"/>
      <c r="J119" s="219" t="s">
        <v>25</v>
      </c>
      <c r="K119" s="18" t="s">
        <v>249</v>
      </c>
      <c r="L119" s="298"/>
      <c r="M119" s="363"/>
      <c r="N119" s="301"/>
      <c r="O119" s="366"/>
      <c r="P119" s="369"/>
    </row>
    <row r="120" spans="1:16" ht="21" x14ac:dyDescent="0.25">
      <c r="A120" s="344"/>
      <c r="B120" s="61" t="s">
        <v>250</v>
      </c>
      <c r="C120" s="347"/>
      <c r="D120" s="347"/>
      <c r="E120" s="349"/>
      <c r="F120" s="333"/>
      <c r="G120" s="293"/>
      <c r="H120" s="333"/>
      <c r="I120" s="323"/>
      <c r="J120" s="219" t="s">
        <v>24</v>
      </c>
      <c r="K120" s="16" t="s">
        <v>251</v>
      </c>
      <c r="L120" s="298"/>
      <c r="M120" s="363"/>
      <c r="N120" s="301"/>
      <c r="O120" s="366"/>
      <c r="P120" s="369"/>
    </row>
    <row r="121" spans="1:16" ht="21" x14ac:dyDescent="0.25">
      <c r="A121" s="344"/>
      <c r="B121" s="63"/>
      <c r="C121" s="347"/>
      <c r="D121" s="347"/>
      <c r="E121" s="350"/>
      <c r="F121" s="334"/>
      <c r="G121" s="293"/>
      <c r="H121" s="334"/>
      <c r="I121" s="323"/>
      <c r="J121" s="208"/>
      <c r="K121" s="216"/>
      <c r="L121" s="299"/>
      <c r="M121" s="364"/>
      <c r="N121" s="302"/>
      <c r="O121" s="367"/>
      <c r="P121" s="370"/>
    </row>
    <row r="122" spans="1:16" ht="21" x14ac:dyDescent="0.25">
      <c r="A122" s="343">
        <v>30</v>
      </c>
      <c r="B122" s="58" t="s">
        <v>33</v>
      </c>
      <c r="C122" s="372">
        <v>4000000</v>
      </c>
      <c r="D122" s="372">
        <v>3800331</v>
      </c>
      <c r="E122" s="349" t="s">
        <v>34</v>
      </c>
      <c r="F122" s="290" t="s">
        <v>35</v>
      </c>
      <c r="G122" s="318">
        <v>3194000</v>
      </c>
      <c r="H122" s="319" t="s">
        <v>35</v>
      </c>
      <c r="I122" s="322">
        <v>3189819</v>
      </c>
      <c r="J122" s="60"/>
      <c r="K122" s="211"/>
      <c r="L122" s="297" t="s">
        <v>236</v>
      </c>
      <c r="M122" s="315" t="s">
        <v>23</v>
      </c>
      <c r="N122" s="303"/>
      <c r="O122" s="365">
        <v>243223</v>
      </c>
      <c r="P122" s="368" t="s">
        <v>195</v>
      </c>
    </row>
    <row r="123" spans="1:16" ht="21" x14ac:dyDescent="0.35">
      <c r="A123" s="344"/>
      <c r="B123" s="61" t="s">
        <v>37</v>
      </c>
      <c r="C123" s="347"/>
      <c r="D123" s="347"/>
      <c r="E123" s="349"/>
      <c r="F123" s="291"/>
      <c r="G123" s="293"/>
      <c r="H123" s="320"/>
      <c r="I123" s="323"/>
      <c r="J123" s="219" t="s">
        <v>22</v>
      </c>
      <c r="K123" s="18" t="s">
        <v>252</v>
      </c>
      <c r="L123" s="298"/>
      <c r="M123" s="363"/>
      <c r="N123" s="301"/>
      <c r="O123" s="366"/>
      <c r="P123" s="369"/>
    </row>
    <row r="124" spans="1:16" ht="21" x14ac:dyDescent="0.25">
      <c r="A124" s="344"/>
      <c r="B124" s="61" t="s">
        <v>253</v>
      </c>
      <c r="C124" s="347"/>
      <c r="D124" s="347"/>
      <c r="E124" s="349"/>
      <c r="F124" s="339" t="s">
        <v>232</v>
      </c>
      <c r="G124" s="341">
        <v>3580000</v>
      </c>
      <c r="H124" s="320"/>
      <c r="I124" s="323"/>
      <c r="J124" s="219" t="s">
        <v>24</v>
      </c>
      <c r="K124" s="16" t="s">
        <v>254</v>
      </c>
      <c r="L124" s="298"/>
      <c r="M124" s="363"/>
      <c r="N124" s="301"/>
      <c r="O124" s="366"/>
      <c r="P124" s="369"/>
    </row>
    <row r="125" spans="1:16" ht="21" x14ac:dyDescent="0.25">
      <c r="A125" s="345"/>
      <c r="B125" s="63"/>
      <c r="C125" s="347"/>
      <c r="D125" s="347"/>
      <c r="E125" s="350"/>
      <c r="F125" s="334"/>
      <c r="G125" s="342"/>
      <c r="H125" s="321"/>
      <c r="I125" s="324"/>
      <c r="J125" s="64"/>
      <c r="K125" s="217"/>
      <c r="L125" s="299"/>
      <c r="M125" s="364"/>
      <c r="N125" s="302"/>
      <c r="O125" s="367"/>
      <c r="P125" s="370"/>
    </row>
    <row r="126" spans="1:16" ht="21" x14ac:dyDescent="0.25">
      <c r="A126" s="344">
        <v>31</v>
      </c>
      <c r="B126" s="58" t="s">
        <v>33</v>
      </c>
      <c r="C126" s="372">
        <v>4672000</v>
      </c>
      <c r="D126" s="372">
        <v>3486311</v>
      </c>
      <c r="E126" s="349" t="s">
        <v>34</v>
      </c>
      <c r="F126" s="332" t="s">
        <v>255</v>
      </c>
      <c r="G126" s="318">
        <v>3311147</v>
      </c>
      <c r="H126" s="332" t="s">
        <v>255</v>
      </c>
      <c r="I126" s="323">
        <v>3310211</v>
      </c>
      <c r="J126" s="207"/>
      <c r="K126" s="216"/>
      <c r="L126" s="297" t="s">
        <v>236</v>
      </c>
      <c r="M126" s="391" t="s">
        <v>23</v>
      </c>
      <c r="N126" s="281"/>
      <c r="O126" s="365">
        <v>243223</v>
      </c>
      <c r="P126" s="368" t="s">
        <v>195</v>
      </c>
    </row>
    <row r="127" spans="1:16" ht="21" x14ac:dyDescent="0.35">
      <c r="A127" s="344"/>
      <c r="B127" s="61" t="s">
        <v>37</v>
      </c>
      <c r="C127" s="347"/>
      <c r="D127" s="347"/>
      <c r="E127" s="349"/>
      <c r="F127" s="333"/>
      <c r="G127" s="293"/>
      <c r="H127" s="333"/>
      <c r="I127" s="323"/>
      <c r="J127" s="219" t="s">
        <v>22</v>
      </c>
      <c r="K127" s="18" t="s">
        <v>256</v>
      </c>
      <c r="L127" s="298"/>
      <c r="M127" s="295"/>
      <c r="N127" s="282"/>
      <c r="O127" s="366"/>
      <c r="P127" s="369"/>
    </row>
    <row r="128" spans="1:16" ht="21" x14ac:dyDescent="0.25">
      <c r="A128" s="344"/>
      <c r="B128" s="61" t="s">
        <v>257</v>
      </c>
      <c r="C128" s="347"/>
      <c r="D128" s="347"/>
      <c r="E128" s="349"/>
      <c r="F128" s="349" t="s">
        <v>258</v>
      </c>
      <c r="G128" s="341">
        <v>3482824</v>
      </c>
      <c r="H128" s="333"/>
      <c r="I128" s="323"/>
      <c r="J128" s="219" t="s">
        <v>24</v>
      </c>
      <c r="K128" s="16" t="s">
        <v>254</v>
      </c>
      <c r="L128" s="298"/>
      <c r="M128" s="295"/>
      <c r="N128" s="282"/>
      <c r="O128" s="366"/>
      <c r="P128" s="369"/>
    </row>
    <row r="129" spans="1:16" ht="21" x14ac:dyDescent="0.25">
      <c r="A129" s="345"/>
      <c r="B129" s="63"/>
      <c r="C129" s="347"/>
      <c r="D129" s="347"/>
      <c r="E129" s="350"/>
      <c r="F129" s="350"/>
      <c r="G129" s="342"/>
      <c r="H129" s="334"/>
      <c r="I129" s="324"/>
      <c r="J129" s="53"/>
      <c r="K129" s="217"/>
      <c r="L129" s="299"/>
      <c r="M129" s="392"/>
      <c r="N129" s="283"/>
      <c r="O129" s="367"/>
      <c r="P129" s="370"/>
    </row>
    <row r="130" spans="1:16" ht="21" x14ac:dyDescent="0.25">
      <c r="A130" s="373">
        <v>32</v>
      </c>
      <c r="B130" s="58" t="s">
        <v>33</v>
      </c>
      <c r="C130" s="312">
        <v>320000</v>
      </c>
      <c r="D130" s="286">
        <v>301024</v>
      </c>
      <c r="E130" s="316" t="s">
        <v>21</v>
      </c>
      <c r="F130" s="332" t="s">
        <v>232</v>
      </c>
      <c r="G130" s="318">
        <v>296834</v>
      </c>
      <c r="H130" s="332" t="s">
        <v>232</v>
      </c>
      <c r="I130" s="318">
        <v>296834</v>
      </c>
      <c r="J130" s="60"/>
      <c r="K130" s="237"/>
      <c r="L130" s="297" t="s">
        <v>236</v>
      </c>
      <c r="M130" s="300" t="s">
        <v>23</v>
      </c>
      <c r="N130" s="303"/>
      <c r="O130" s="365">
        <v>242889</v>
      </c>
      <c r="P130" s="368" t="s">
        <v>195</v>
      </c>
    </row>
    <row r="131" spans="1:16" ht="21" x14ac:dyDescent="0.35">
      <c r="A131" s="374"/>
      <c r="B131" s="61" t="s">
        <v>37</v>
      </c>
      <c r="C131" s="313"/>
      <c r="D131" s="287"/>
      <c r="E131" s="317"/>
      <c r="F131" s="333"/>
      <c r="G131" s="293"/>
      <c r="H131" s="333"/>
      <c r="I131" s="293"/>
      <c r="J131" s="246" t="s">
        <v>25</v>
      </c>
      <c r="K131" s="18" t="s">
        <v>294</v>
      </c>
      <c r="L131" s="298"/>
      <c r="M131" s="301"/>
      <c r="N131" s="301"/>
      <c r="O131" s="366"/>
      <c r="P131" s="369"/>
    </row>
    <row r="132" spans="1:16" ht="21" x14ac:dyDescent="0.25">
      <c r="A132" s="374"/>
      <c r="B132" s="61" t="s">
        <v>295</v>
      </c>
      <c r="C132" s="313"/>
      <c r="D132" s="287"/>
      <c r="E132" s="317"/>
      <c r="F132" s="333"/>
      <c r="G132" s="293"/>
      <c r="H132" s="333"/>
      <c r="I132" s="293"/>
      <c r="J132" s="246" t="s">
        <v>24</v>
      </c>
      <c r="K132" s="16" t="s">
        <v>296</v>
      </c>
      <c r="L132" s="298"/>
      <c r="M132" s="301"/>
      <c r="N132" s="301"/>
      <c r="O132" s="366"/>
      <c r="P132" s="369"/>
    </row>
    <row r="133" spans="1:16" ht="21" x14ac:dyDescent="0.25">
      <c r="A133" s="375"/>
      <c r="B133" s="63"/>
      <c r="C133" s="314"/>
      <c r="D133" s="330"/>
      <c r="E133" s="331"/>
      <c r="F133" s="334"/>
      <c r="G133" s="294"/>
      <c r="H133" s="334"/>
      <c r="I133" s="294"/>
      <c r="J133" s="64"/>
      <c r="K133" s="239"/>
      <c r="L133" s="299"/>
      <c r="M133" s="302"/>
      <c r="N133" s="302"/>
      <c r="O133" s="367"/>
      <c r="P133" s="370"/>
    </row>
    <row r="134" spans="1:16" ht="21" x14ac:dyDescent="0.25">
      <c r="A134" s="373">
        <v>33</v>
      </c>
      <c r="B134" s="58" t="s">
        <v>297</v>
      </c>
      <c r="C134" s="312">
        <v>248000</v>
      </c>
      <c r="D134" s="286">
        <f>196000*1.07</f>
        <v>209720</v>
      </c>
      <c r="E134" s="316" t="s">
        <v>21</v>
      </c>
      <c r="F134" s="237" t="s">
        <v>210</v>
      </c>
      <c r="G134" s="240">
        <v>209720</v>
      </c>
      <c r="H134" s="290" t="s">
        <v>210</v>
      </c>
      <c r="I134" s="318">
        <v>209720</v>
      </c>
      <c r="J134" s="60"/>
      <c r="K134" s="237"/>
      <c r="L134" s="297" t="s">
        <v>312</v>
      </c>
      <c r="M134" s="300"/>
      <c r="N134" s="300" t="s">
        <v>23</v>
      </c>
      <c r="O134" s="365">
        <v>242889</v>
      </c>
      <c r="P134" s="368" t="s">
        <v>195</v>
      </c>
    </row>
    <row r="135" spans="1:16" ht="21" x14ac:dyDescent="0.35">
      <c r="A135" s="374"/>
      <c r="B135" s="61" t="s">
        <v>298</v>
      </c>
      <c r="C135" s="313"/>
      <c r="D135" s="287"/>
      <c r="E135" s="317"/>
      <c r="F135" s="246" t="s">
        <v>215</v>
      </c>
      <c r="G135" s="244">
        <v>217745</v>
      </c>
      <c r="H135" s="291"/>
      <c r="I135" s="293"/>
      <c r="J135" s="246" t="s">
        <v>22</v>
      </c>
      <c r="K135" s="18" t="s">
        <v>299</v>
      </c>
      <c r="L135" s="298"/>
      <c r="M135" s="371"/>
      <c r="N135" s="371"/>
      <c r="O135" s="366"/>
      <c r="P135" s="369"/>
    </row>
    <row r="136" spans="1:16" ht="21" x14ac:dyDescent="0.25">
      <c r="A136" s="374"/>
      <c r="B136" s="61" t="s">
        <v>1</v>
      </c>
      <c r="C136" s="313"/>
      <c r="D136" s="287"/>
      <c r="E136" s="317"/>
      <c r="F136" s="339" t="s">
        <v>212</v>
      </c>
      <c r="G136" s="341">
        <v>237540</v>
      </c>
      <c r="H136" s="291"/>
      <c r="I136" s="293"/>
      <c r="J136" s="246" t="s">
        <v>24</v>
      </c>
      <c r="K136" s="16" t="s">
        <v>300</v>
      </c>
      <c r="L136" s="298"/>
      <c r="M136" s="371"/>
      <c r="N136" s="371"/>
      <c r="O136" s="366"/>
      <c r="P136" s="369"/>
    </row>
    <row r="137" spans="1:16" ht="21" x14ac:dyDescent="0.25">
      <c r="A137" s="374"/>
      <c r="B137" s="63" t="s">
        <v>301</v>
      </c>
      <c r="C137" s="313"/>
      <c r="D137" s="287"/>
      <c r="E137" s="317"/>
      <c r="F137" s="340"/>
      <c r="G137" s="342"/>
      <c r="H137" s="292"/>
      <c r="I137" s="294"/>
      <c r="J137" s="246"/>
      <c r="K137" s="16"/>
      <c r="L137" s="299"/>
      <c r="M137" s="371"/>
      <c r="N137" s="371"/>
      <c r="O137" s="367"/>
      <c r="P137" s="370"/>
    </row>
    <row r="138" spans="1:16" ht="21" x14ac:dyDescent="0.25">
      <c r="A138" s="373">
        <v>34</v>
      </c>
      <c r="B138" s="58" t="s">
        <v>302</v>
      </c>
      <c r="C138" s="312">
        <v>450000</v>
      </c>
      <c r="D138" s="286">
        <v>481500</v>
      </c>
      <c r="E138" s="316" t="s">
        <v>21</v>
      </c>
      <c r="F138" s="241" t="s">
        <v>210</v>
      </c>
      <c r="G138" s="240">
        <v>481500</v>
      </c>
      <c r="H138" s="332" t="s">
        <v>210</v>
      </c>
      <c r="I138" s="318">
        <v>481500</v>
      </c>
      <c r="J138" s="60"/>
      <c r="K138" s="237"/>
      <c r="L138" s="297" t="s">
        <v>312</v>
      </c>
      <c r="M138" s="315"/>
      <c r="N138" s="300" t="s">
        <v>23</v>
      </c>
      <c r="O138" s="365">
        <v>242889</v>
      </c>
      <c r="P138" s="368" t="s">
        <v>195</v>
      </c>
    </row>
    <row r="139" spans="1:16" ht="21" x14ac:dyDescent="0.35">
      <c r="A139" s="374"/>
      <c r="B139" s="61" t="s">
        <v>303</v>
      </c>
      <c r="C139" s="313"/>
      <c r="D139" s="287"/>
      <c r="E139" s="317"/>
      <c r="F139" s="339" t="s">
        <v>212</v>
      </c>
      <c r="G139" s="341">
        <v>520255.4</v>
      </c>
      <c r="H139" s="333"/>
      <c r="I139" s="293"/>
      <c r="J139" s="246" t="s">
        <v>22</v>
      </c>
      <c r="K139" s="18" t="s">
        <v>304</v>
      </c>
      <c r="L139" s="298"/>
      <c r="M139" s="363"/>
      <c r="N139" s="371"/>
      <c r="O139" s="366"/>
      <c r="P139" s="369"/>
    </row>
    <row r="140" spans="1:16" ht="21" x14ac:dyDescent="0.25">
      <c r="A140" s="374"/>
      <c r="B140" s="61" t="s">
        <v>305</v>
      </c>
      <c r="C140" s="313"/>
      <c r="D140" s="287"/>
      <c r="E140" s="317"/>
      <c r="F140" s="339"/>
      <c r="G140" s="341"/>
      <c r="H140" s="333"/>
      <c r="I140" s="293"/>
      <c r="J140" s="246" t="s">
        <v>24</v>
      </c>
      <c r="K140" s="16" t="s">
        <v>300</v>
      </c>
      <c r="L140" s="298"/>
      <c r="M140" s="363"/>
      <c r="N140" s="371"/>
      <c r="O140" s="366"/>
      <c r="P140" s="369"/>
    </row>
    <row r="141" spans="1:16" ht="21" x14ac:dyDescent="0.25">
      <c r="A141" s="374"/>
      <c r="B141" s="63"/>
      <c r="C141" s="313"/>
      <c r="D141" s="287"/>
      <c r="E141" s="317"/>
      <c r="F141" s="243" t="s">
        <v>215</v>
      </c>
      <c r="G141" s="245">
        <v>534893</v>
      </c>
      <c r="H141" s="334"/>
      <c r="I141" s="294"/>
      <c r="J141" s="246"/>
      <c r="K141" s="16"/>
      <c r="L141" s="299"/>
      <c r="M141" s="364"/>
      <c r="N141" s="371"/>
      <c r="O141" s="367"/>
      <c r="P141" s="370"/>
    </row>
    <row r="142" spans="1:16" ht="21" x14ac:dyDescent="0.25">
      <c r="A142" s="373">
        <v>35</v>
      </c>
      <c r="B142" s="58" t="s">
        <v>306</v>
      </c>
      <c r="C142" s="312">
        <v>29600</v>
      </c>
      <c r="D142" s="286">
        <v>31672</v>
      </c>
      <c r="E142" s="316" t="s">
        <v>21</v>
      </c>
      <c r="F142" s="332" t="s">
        <v>307</v>
      </c>
      <c r="G142" s="318">
        <v>31672</v>
      </c>
      <c r="H142" s="332" t="s">
        <v>307</v>
      </c>
      <c r="I142" s="318">
        <v>31672</v>
      </c>
      <c r="J142" s="60"/>
      <c r="K142" s="237"/>
      <c r="L142" s="297" t="s">
        <v>316</v>
      </c>
      <c r="M142" s="300" t="s">
        <v>23</v>
      </c>
      <c r="N142" s="300"/>
      <c r="O142" s="365">
        <v>242889</v>
      </c>
      <c r="P142" s="368" t="s">
        <v>195</v>
      </c>
    </row>
    <row r="143" spans="1:16" ht="21" x14ac:dyDescent="0.35">
      <c r="A143" s="374"/>
      <c r="B143" s="61" t="s">
        <v>308</v>
      </c>
      <c r="C143" s="313"/>
      <c r="D143" s="287"/>
      <c r="E143" s="317"/>
      <c r="F143" s="333"/>
      <c r="G143" s="293"/>
      <c r="H143" s="333"/>
      <c r="I143" s="293"/>
      <c r="J143" s="246" t="s">
        <v>22</v>
      </c>
      <c r="K143" s="18" t="s">
        <v>309</v>
      </c>
      <c r="L143" s="298"/>
      <c r="M143" s="371"/>
      <c r="N143" s="371"/>
      <c r="O143" s="366"/>
      <c r="P143" s="369"/>
    </row>
    <row r="144" spans="1:16" ht="21" x14ac:dyDescent="0.25">
      <c r="A144" s="374"/>
      <c r="B144" s="61"/>
      <c r="C144" s="313"/>
      <c r="D144" s="287"/>
      <c r="E144" s="317"/>
      <c r="F144" s="242" t="s">
        <v>310</v>
      </c>
      <c r="G144" s="244">
        <v>39590</v>
      </c>
      <c r="H144" s="333"/>
      <c r="I144" s="293"/>
      <c r="J144" s="246" t="s">
        <v>24</v>
      </c>
      <c r="K144" s="16" t="s">
        <v>293</v>
      </c>
      <c r="L144" s="298"/>
      <c r="M144" s="371"/>
      <c r="N144" s="371"/>
      <c r="O144" s="366"/>
      <c r="P144" s="369"/>
    </row>
    <row r="145" spans="1:19" ht="21" x14ac:dyDescent="0.25">
      <c r="A145" s="375"/>
      <c r="B145" s="63"/>
      <c r="C145" s="314"/>
      <c r="D145" s="330"/>
      <c r="E145" s="331"/>
      <c r="F145" s="243" t="s">
        <v>311</v>
      </c>
      <c r="G145" s="245">
        <v>47508</v>
      </c>
      <c r="H145" s="334"/>
      <c r="I145" s="294"/>
      <c r="J145" s="64"/>
      <c r="K145" s="239"/>
      <c r="L145" s="299"/>
      <c r="M145" s="371"/>
      <c r="N145" s="371"/>
      <c r="O145" s="367"/>
      <c r="P145" s="370"/>
    </row>
    <row r="146" spans="1:19" ht="21" x14ac:dyDescent="0.25">
      <c r="A146" s="343">
        <v>36</v>
      </c>
      <c r="B146" s="58" t="s">
        <v>287</v>
      </c>
      <c r="C146" s="346">
        <v>3184766.36</v>
      </c>
      <c r="D146" s="346">
        <v>3407700</v>
      </c>
      <c r="E146" s="348" t="s">
        <v>34</v>
      </c>
      <c r="F146" s="332" t="s">
        <v>30</v>
      </c>
      <c r="G146" s="318">
        <v>3300000</v>
      </c>
      <c r="H146" s="332" t="s">
        <v>30</v>
      </c>
      <c r="I146" s="322">
        <v>3296329</v>
      </c>
      <c r="J146" s="60"/>
      <c r="K146" s="237"/>
      <c r="L146" s="297" t="s">
        <v>31</v>
      </c>
      <c r="M146" s="315" t="s">
        <v>23</v>
      </c>
      <c r="N146" s="303"/>
      <c r="O146" s="365">
        <v>242889</v>
      </c>
      <c r="P146" s="368" t="s">
        <v>195</v>
      </c>
    </row>
    <row r="147" spans="1:19" ht="21" x14ac:dyDescent="0.35">
      <c r="A147" s="344"/>
      <c r="B147" s="61" t="s">
        <v>26</v>
      </c>
      <c r="C147" s="347"/>
      <c r="D147" s="347"/>
      <c r="E147" s="349"/>
      <c r="F147" s="333"/>
      <c r="G147" s="293"/>
      <c r="H147" s="333"/>
      <c r="I147" s="323"/>
      <c r="J147" s="246" t="s">
        <v>25</v>
      </c>
      <c r="K147" s="18" t="s">
        <v>288</v>
      </c>
      <c r="L147" s="298"/>
      <c r="M147" s="363"/>
      <c r="N147" s="301"/>
      <c r="O147" s="366"/>
      <c r="P147" s="369"/>
    </row>
    <row r="148" spans="1:19" ht="21" x14ac:dyDescent="0.25">
      <c r="A148" s="344"/>
      <c r="B148" s="61" t="s">
        <v>289</v>
      </c>
      <c r="C148" s="347"/>
      <c r="D148" s="347"/>
      <c r="E148" s="349"/>
      <c r="F148" s="333"/>
      <c r="G148" s="293"/>
      <c r="H148" s="333"/>
      <c r="I148" s="323"/>
      <c r="J148" s="246" t="s">
        <v>24</v>
      </c>
      <c r="K148" s="16" t="s">
        <v>290</v>
      </c>
      <c r="L148" s="298"/>
      <c r="M148" s="363"/>
      <c r="N148" s="301"/>
      <c r="O148" s="366"/>
      <c r="P148" s="369"/>
    </row>
    <row r="149" spans="1:19" ht="21" x14ac:dyDescent="0.25">
      <c r="A149" s="344"/>
      <c r="B149" s="63"/>
      <c r="C149" s="347"/>
      <c r="D149" s="347"/>
      <c r="E149" s="350"/>
      <c r="F149" s="334"/>
      <c r="G149" s="293"/>
      <c r="H149" s="334"/>
      <c r="I149" s="323"/>
      <c r="J149" s="208"/>
      <c r="K149" s="238"/>
      <c r="L149" s="299"/>
      <c r="M149" s="364"/>
      <c r="N149" s="302"/>
      <c r="O149" s="367"/>
      <c r="P149" s="370"/>
    </row>
    <row r="150" spans="1:19" ht="21" x14ac:dyDescent="0.25">
      <c r="A150" s="343">
        <v>37</v>
      </c>
      <c r="B150" s="58" t="s">
        <v>33</v>
      </c>
      <c r="C150" s="372">
        <v>9345000</v>
      </c>
      <c r="D150" s="372">
        <v>8264854</v>
      </c>
      <c r="E150" s="349" t="s">
        <v>34</v>
      </c>
      <c r="F150" s="332" t="s">
        <v>232</v>
      </c>
      <c r="G150" s="318">
        <v>7450000</v>
      </c>
      <c r="H150" s="319" t="s">
        <v>232</v>
      </c>
      <c r="I150" s="322">
        <v>7447760</v>
      </c>
      <c r="J150" s="60"/>
      <c r="K150" s="237"/>
      <c r="L150" s="297" t="s">
        <v>236</v>
      </c>
      <c r="M150" s="315" t="s">
        <v>23</v>
      </c>
      <c r="N150" s="303"/>
      <c r="O150" s="365">
        <v>242889</v>
      </c>
      <c r="P150" s="368" t="s">
        <v>195</v>
      </c>
    </row>
    <row r="151" spans="1:19" ht="21" x14ac:dyDescent="0.35">
      <c r="A151" s="344"/>
      <c r="B151" s="61" t="s">
        <v>37</v>
      </c>
      <c r="C151" s="347"/>
      <c r="D151" s="347"/>
      <c r="E151" s="349"/>
      <c r="F151" s="333"/>
      <c r="G151" s="293"/>
      <c r="H151" s="320"/>
      <c r="I151" s="323"/>
      <c r="J151" s="246" t="s">
        <v>22</v>
      </c>
      <c r="K151" s="18" t="s">
        <v>291</v>
      </c>
      <c r="L151" s="298"/>
      <c r="M151" s="363"/>
      <c r="N151" s="301"/>
      <c r="O151" s="366"/>
      <c r="P151" s="369"/>
    </row>
    <row r="152" spans="1:19" ht="21" x14ac:dyDescent="0.25">
      <c r="A152" s="344"/>
      <c r="B152" s="61" t="s">
        <v>292</v>
      </c>
      <c r="C152" s="347"/>
      <c r="D152" s="347"/>
      <c r="E152" s="349"/>
      <c r="F152" s="242" t="s">
        <v>205</v>
      </c>
      <c r="G152" s="244">
        <v>7585000</v>
      </c>
      <c r="H152" s="320"/>
      <c r="I152" s="323"/>
      <c r="J152" s="246" t="s">
        <v>24</v>
      </c>
      <c r="K152" s="16" t="s">
        <v>293</v>
      </c>
      <c r="L152" s="298"/>
      <c r="M152" s="363"/>
      <c r="N152" s="301"/>
      <c r="O152" s="366"/>
      <c r="P152" s="369"/>
    </row>
    <row r="153" spans="1:19" ht="21" x14ac:dyDescent="0.25">
      <c r="A153" s="345"/>
      <c r="B153" s="63"/>
      <c r="C153" s="347"/>
      <c r="D153" s="347"/>
      <c r="E153" s="350"/>
      <c r="F153" s="243" t="s">
        <v>273</v>
      </c>
      <c r="G153" s="245">
        <v>7850000</v>
      </c>
      <c r="H153" s="321"/>
      <c r="I153" s="324"/>
      <c r="J153" s="64"/>
      <c r="K153" s="239"/>
      <c r="L153" s="299"/>
      <c r="M153" s="364"/>
      <c r="N153" s="302"/>
      <c r="O153" s="367"/>
      <c r="P153" s="370"/>
    </row>
    <row r="154" spans="1:19" ht="21" x14ac:dyDescent="0.35">
      <c r="A154" s="25"/>
      <c r="B154" s="288" t="s">
        <v>319</v>
      </c>
      <c r="C154" s="288"/>
      <c r="D154" s="288"/>
      <c r="E154" s="288"/>
      <c r="F154" s="288"/>
      <c r="G154" s="288"/>
      <c r="H154" s="289"/>
      <c r="I154" s="26">
        <f>SUM(I8:I84,I91,I95,I99,I103,I107,I110,I114,I118,I122,I126,I130,I134,I138,I142,I146,I150)+387100</f>
        <v>40732575.780000001</v>
      </c>
      <c r="J154" s="27"/>
      <c r="K154" s="28"/>
      <c r="L154" s="170"/>
      <c r="M154" s="170"/>
      <c r="N154" s="170"/>
      <c r="O154" s="170"/>
      <c r="P154" s="170"/>
      <c r="S154" s="165">
        <f>SUM(S65:S68)</f>
        <v>40732575.780000001</v>
      </c>
    </row>
  </sheetData>
  <mergeCells count="502">
    <mergeCell ref="M126:M129"/>
    <mergeCell ref="N126:N129"/>
    <mergeCell ref="F128:F129"/>
    <mergeCell ref="G128:G129"/>
    <mergeCell ref="O99:O102"/>
    <mergeCell ref="P99:P102"/>
    <mergeCell ref="O103:O106"/>
    <mergeCell ref="P103:P106"/>
    <mergeCell ref="O107:O109"/>
    <mergeCell ref="P107:P109"/>
    <mergeCell ref="O110:O113"/>
    <mergeCell ref="P110:P113"/>
    <mergeCell ref="O114:O117"/>
    <mergeCell ref="P114:P117"/>
    <mergeCell ref="O118:O121"/>
    <mergeCell ref="P118:P121"/>
    <mergeCell ref="O122:O125"/>
    <mergeCell ref="P122:P125"/>
    <mergeCell ref="O126:O129"/>
    <mergeCell ref="P126:P129"/>
    <mergeCell ref="M118:M121"/>
    <mergeCell ref="N118:N121"/>
    <mergeCell ref="M122:M125"/>
    <mergeCell ref="N122:N125"/>
    <mergeCell ref="A126:A129"/>
    <mergeCell ref="C126:C129"/>
    <mergeCell ref="D126:D129"/>
    <mergeCell ref="E126:E129"/>
    <mergeCell ref="F126:F127"/>
    <mergeCell ref="G126:G127"/>
    <mergeCell ref="H126:H129"/>
    <mergeCell ref="I126:I129"/>
    <mergeCell ref="L126:L129"/>
    <mergeCell ref="I118:I121"/>
    <mergeCell ref="L118:L121"/>
    <mergeCell ref="A122:A125"/>
    <mergeCell ref="C122:C125"/>
    <mergeCell ref="D122:D125"/>
    <mergeCell ref="E122:E125"/>
    <mergeCell ref="F122:F123"/>
    <mergeCell ref="G122:G123"/>
    <mergeCell ref="H122:H125"/>
    <mergeCell ref="I122:I125"/>
    <mergeCell ref="L122:L125"/>
    <mergeCell ref="F124:F125"/>
    <mergeCell ref="G124:G125"/>
    <mergeCell ref="A118:A121"/>
    <mergeCell ref="C118:C121"/>
    <mergeCell ref="D118:D121"/>
    <mergeCell ref="E118:E121"/>
    <mergeCell ref="F118:F121"/>
    <mergeCell ref="G118:G121"/>
    <mergeCell ref="H118:H121"/>
    <mergeCell ref="M110:M113"/>
    <mergeCell ref="N110:N113"/>
    <mergeCell ref="A114:A117"/>
    <mergeCell ref="C114:C117"/>
    <mergeCell ref="D114:D117"/>
    <mergeCell ref="E114:E117"/>
    <mergeCell ref="F114:F115"/>
    <mergeCell ref="G114:G115"/>
    <mergeCell ref="H114:H117"/>
    <mergeCell ref="I114:I117"/>
    <mergeCell ref="L114:L117"/>
    <mergeCell ref="M114:M117"/>
    <mergeCell ref="N114:N117"/>
    <mergeCell ref="A110:A113"/>
    <mergeCell ref="C110:C113"/>
    <mergeCell ref="D110:D113"/>
    <mergeCell ref="E110:E113"/>
    <mergeCell ref="F110:F113"/>
    <mergeCell ref="G110:G113"/>
    <mergeCell ref="H110:H113"/>
    <mergeCell ref="I110:I113"/>
    <mergeCell ref="L110:L113"/>
    <mergeCell ref="A107:A109"/>
    <mergeCell ref="C107:C109"/>
    <mergeCell ref="D107:D109"/>
    <mergeCell ref="E107:E109"/>
    <mergeCell ref="H107:H109"/>
    <mergeCell ref="I107:I109"/>
    <mergeCell ref="L107:L109"/>
    <mergeCell ref="M107:M109"/>
    <mergeCell ref="N107:N109"/>
    <mergeCell ref="M99:M102"/>
    <mergeCell ref="N99:N102"/>
    <mergeCell ref="A103:A106"/>
    <mergeCell ref="C103:C106"/>
    <mergeCell ref="D103:D106"/>
    <mergeCell ref="E103:E106"/>
    <mergeCell ref="F103:F106"/>
    <mergeCell ref="G103:G106"/>
    <mergeCell ref="H103:H106"/>
    <mergeCell ref="I103:I106"/>
    <mergeCell ref="L103:L106"/>
    <mergeCell ref="M103:M106"/>
    <mergeCell ref="N103:N106"/>
    <mergeCell ref="A99:A102"/>
    <mergeCell ref="C99:C102"/>
    <mergeCell ref="D99:D102"/>
    <mergeCell ref="E99:E102"/>
    <mergeCell ref="F99:F102"/>
    <mergeCell ref="G99:G102"/>
    <mergeCell ref="H99:H102"/>
    <mergeCell ref="I99:I102"/>
    <mergeCell ref="L99:L102"/>
    <mergeCell ref="O95:O98"/>
    <mergeCell ref="P95:P98"/>
    <mergeCell ref="O74:O77"/>
    <mergeCell ref="P74:P77"/>
    <mergeCell ref="O78:O80"/>
    <mergeCell ref="P78:P80"/>
    <mergeCell ref="O81:O84"/>
    <mergeCell ref="P81:P84"/>
    <mergeCell ref="O85:O90"/>
    <mergeCell ref="P85:P90"/>
    <mergeCell ref="O91:O94"/>
    <mergeCell ref="P91:P94"/>
    <mergeCell ref="L95:L98"/>
    <mergeCell ref="N95:N98"/>
    <mergeCell ref="M96:M97"/>
    <mergeCell ref="L74:L77"/>
    <mergeCell ref="M74:M77"/>
    <mergeCell ref="N74:N77"/>
    <mergeCell ref="L78:L80"/>
    <mergeCell ref="M78:M80"/>
    <mergeCell ref="N78:N80"/>
    <mergeCell ref="L81:L84"/>
    <mergeCell ref="M81:M84"/>
    <mergeCell ref="N81:N84"/>
    <mergeCell ref="L85:L90"/>
    <mergeCell ref="M85:M90"/>
    <mergeCell ref="N85:N90"/>
    <mergeCell ref="L91:L94"/>
    <mergeCell ref="M91:M94"/>
    <mergeCell ref="N91:N94"/>
    <mergeCell ref="A91:A94"/>
    <mergeCell ref="C91:C94"/>
    <mergeCell ref="D91:D94"/>
    <mergeCell ref="E91:E94"/>
    <mergeCell ref="F91:F94"/>
    <mergeCell ref="G91:G94"/>
    <mergeCell ref="H91:H94"/>
    <mergeCell ref="I91:I94"/>
    <mergeCell ref="F87:F88"/>
    <mergeCell ref="G87:G88"/>
    <mergeCell ref="F89:F90"/>
    <mergeCell ref="G89:G90"/>
    <mergeCell ref="A95:A98"/>
    <mergeCell ref="C95:C98"/>
    <mergeCell ref="D95:D98"/>
    <mergeCell ref="E95:E98"/>
    <mergeCell ref="F95:F98"/>
    <mergeCell ref="G95:G98"/>
    <mergeCell ref="H95:H98"/>
    <mergeCell ref="I95:I98"/>
    <mergeCell ref="A81:A84"/>
    <mergeCell ref="C81:C84"/>
    <mergeCell ref="D81:D84"/>
    <mergeCell ref="E81:E84"/>
    <mergeCell ref="H81:H84"/>
    <mergeCell ref="I81:I84"/>
    <mergeCell ref="F83:F84"/>
    <mergeCell ref="G83:G84"/>
    <mergeCell ref="A85:A90"/>
    <mergeCell ref="C85:C90"/>
    <mergeCell ref="D85:D90"/>
    <mergeCell ref="E85:E90"/>
    <mergeCell ref="F85:F86"/>
    <mergeCell ref="G85:G86"/>
    <mergeCell ref="H85:H90"/>
    <mergeCell ref="I85:I90"/>
    <mergeCell ref="A74:A77"/>
    <mergeCell ref="C74:C77"/>
    <mergeCell ref="D74:D77"/>
    <mergeCell ref="E74:E77"/>
    <mergeCell ref="F74:F77"/>
    <mergeCell ref="G74:G77"/>
    <mergeCell ref="H74:H77"/>
    <mergeCell ref="I74:I77"/>
    <mergeCell ref="A78:A80"/>
    <mergeCell ref="C78:C80"/>
    <mergeCell ref="D78:D80"/>
    <mergeCell ref="E78:E80"/>
    <mergeCell ref="H78:H80"/>
    <mergeCell ref="I78:I80"/>
    <mergeCell ref="O6:O7"/>
    <mergeCell ref="P6:P7"/>
    <mergeCell ref="A1:P1"/>
    <mergeCell ref="A2:P2"/>
    <mergeCell ref="A3:P3"/>
    <mergeCell ref="A6:A7"/>
    <mergeCell ref="B6:B7"/>
    <mergeCell ref="C6:C7"/>
    <mergeCell ref="D6:D7"/>
    <mergeCell ref="E6:E7"/>
    <mergeCell ref="F6:G6"/>
    <mergeCell ref="H6:I6"/>
    <mergeCell ref="I8:I11"/>
    <mergeCell ref="L8:L11"/>
    <mergeCell ref="M8:M11"/>
    <mergeCell ref="F10:F11"/>
    <mergeCell ref="G10:G11"/>
    <mergeCell ref="J6:J7"/>
    <mergeCell ref="K6:K7"/>
    <mergeCell ref="L6:L7"/>
    <mergeCell ref="M6:N6"/>
    <mergeCell ref="N8:N11"/>
    <mergeCell ref="A12:A15"/>
    <mergeCell ref="C12:C15"/>
    <mergeCell ref="D12:D15"/>
    <mergeCell ref="E12:E15"/>
    <mergeCell ref="M12:M15"/>
    <mergeCell ref="F14:F15"/>
    <mergeCell ref="G14:G15"/>
    <mergeCell ref="E16:E18"/>
    <mergeCell ref="H16:H18"/>
    <mergeCell ref="I16:I18"/>
    <mergeCell ref="H12:H15"/>
    <mergeCell ref="I12:I15"/>
    <mergeCell ref="L12:L15"/>
    <mergeCell ref="I23:I26"/>
    <mergeCell ref="L16:L18"/>
    <mergeCell ref="M16:M18"/>
    <mergeCell ref="M19:M22"/>
    <mergeCell ref="F19:F22"/>
    <mergeCell ref="G19:G22"/>
    <mergeCell ref="H19:H22"/>
    <mergeCell ref="I19:I22"/>
    <mergeCell ref="L19:L22"/>
    <mergeCell ref="L23:L26"/>
    <mergeCell ref="O39:O42"/>
    <mergeCell ref="A43:A46"/>
    <mergeCell ref="C43:C46"/>
    <mergeCell ref="D43:D46"/>
    <mergeCell ref="E43:E46"/>
    <mergeCell ref="P39:P42"/>
    <mergeCell ref="L39:L42"/>
    <mergeCell ref="M39:M42"/>
    <mergeCell ref="O43:O46"/>
    <mergeCell ref="P43:P46"/>
    <mergeCell ref="M43:M46"/>
    <mergeCell ref="A8:A11"/>
    <mergeCell ref="C8:C11"/>
    <mergeCell ref="D8:D11"/>
    <mergeCell ref="E8:E11"/>
    <mergeCell ref="H8:H11"/>
    <mergeCell ref="M59:M60"/>
    <mergeCell ref="A58:A61"/>
    <mergeCell ref="C58:C61"/>
    <mergeCell ref="D58:D61"/>
    <mergeCell ref="E58:E61"/>
    <mergeCell ref="M54:M57"/>
    <mergeCell ref="G50:G53"/>
    <mergeCell ref="H50:H53"/>
    <mergeCell ref="I50:I53"/>
    <mergeCell ref="M50:M53"/>
    <mergeCell ref="M47:M49"/>
    <mergeCell ref="A50:A53"/>
    <mergeCell ref="C50:C53"/>
    <mergeCell ref="D50:D53"/>
    <mergeCell ref="E50:E53"/>
    <mergeCell ref="F50:F53"/>
    <mergeCell ref="A16:A18"/>
    <mergeCell ref="C16:C18"/>
    <mergeCell ref="D16:D18"/>
    <mergeCell ref="A19:A22"/>
    <mergeCell ref="C19:C22"/>
    <mergeCell ref="D19:D22"/>
    <mergeCell ref="E19:E22"/>
    <mergeCell ref="H31:H34"/>
    <mergeCell ref="A23:A26"/>
    <mergeCell ref="C23:C26"/>
    <mergeCell ref="D23:D26"/>
    <mergeCell ref="E23:E26"/>
    <mergeCell ref="F25:F26"/>
    <mergeCell ref="G25:G26"/>
    <mergeCell ref="E27:E30"/>
    <mergeCell ref="H27:H30"/>
    <mergeCell ref="F29:F30"/>
    <mergeCell ref="G29:G30"/>
    <mergeCell ref="H23:H26"/>
    <mergeCell ref="I31:I34"/>
    <mergeCell ref="L31:L34"/>
    <mergeCell ref="A31:A34"/>
    <mergeCell ref="C31:C34"/>
    <mergeCell ref="D31:D34"/>
    <mergeCell ref="E31:E34"/>
    <mergeCell ref="F31:F32"/>
    <mergeCell ref="G31:G32"/>
    <mergeCell ref="A27:A30"/>
    <mergeCell ref="C27:C30"/>
    <mergeCell ref="D27:D30"/>
    <mergeCell ref="I27:I30"/>
    <mergeCell ref="L27:L30"/>
    <mergeCell ref="H35:H38"/>
    <mergeCell ref="I35:I38"/>
    <mergeCell ref="L35:L38"/>
    <mergeCell ref="M35:M38"/>
    <mergeCell ref="A39:A42"/>
    <mergeCell ref="C39:C42"/>
    <mergeCell ref="D39:D42"/>
    <mergeCell ref="E39:E42"/>
    <mergeCell ref="F39:F40"/>
    <mergeCell ref="A35:A38"/>
    <mergeCell ref="C35:C38"/>
    <mergeCell ref="D35:D38"/>
    <mergeCell ref="E35:E38"/>
    <mergeCell ref="F35:F38"/>
    <mergeCell ref="G35:G38"/>
    <mergeCell ref="I54:I57"/>
    <mergeCell ref="L54:L57"/>
    <mergeCell ref="F43:F44"/>
    <mergeCell ref="G43:G44"/>
    <mergeCell ref="H43:H46"/>
    <mergeCell ref="I43:I46"/>
    <mergeCell ref="L43:L46"/>
    <mergeCell ref="A47:A49"/>
    <mergeCell ref="C47:C49"/>
    <mergeCell ref="D47:D49"/>
    <mergeCell ref="E47:E49"/>
    <mergeCell ref="H47:H49"/>
    <mergeCell ref="I47:I49"/>
    <mergeCell ref="G62:G65"/>
    <mergeCell ref="F58:F59"/>
    <mergeCell ref="G58:G59"/>
    <mergeCell ref="H58:H61"/>
    <mergeCell ref="F60:F61"/>
    <mergeCell ref="G60:G61"/>
    <mergeCell ref="H62:H65"/>
    <mergeCell ref="A54:A57"/>
    <mergeCell ref="C54:C57"/>
    <mergeCell ref="D54:D57"/>
    <mergeCell ref="E54:E57"/>
    <mergeCell ref="H54:H57"/>
    <mergeCell ref="I58:I61"/>
    <mergeCell ref="L58:L61"/>
    <mergeCell ref="L47:L49"/>
    <mergeCell ref="L50:L53"/>
    <mergeCell ref="G39:G40"/>
    <mergeCell ref="H39:H42"/>
    <mergeCell ref="I39:I42"/>
    <mergeCell ref="N66:N69"/>
    <mergeCell ref="A70:A73"/>
    <mergeCell ref="C70:C73"/>
    <mergeCell ref="D70:D73"/>
    <mergeCell ref="E70:E73"/>
    <mergeCell ref="F70:F71"/>
    <mergeCell ref="A66:A69"/>
    <mergeCell ref="C66:C69"/>
    <mergeCell ref="D66:D69"/>
    <mergeCell ref="E66:E69"/>
    <mergeCell ref="F66:F67"/>
    <mergeCell ref="F72:F73"/>
    <mergeCell ref="A62:A65"/>
    <mergeCell ref="C62:C65"/>
    <mergeCell ref="D62:D65"/>
    <mergeCell ref="E62:E65"/>
    <mergeCell ref="F62:F65"/>
    <mergeCell ref="G70:G71"/>
    <mergeCell ref="H70:H73"/>
    <mergeCell ref="I70:I73"/>
    <mergeCell ref="L70:L73"/>
    <mergeCell ref="L66:L69"/>
    <mergeCell ref="G68:G69"/>
    <mergeCell ref="G66:G67"/>
    <mergeCell ref="H66:H69"/>
    <mergeCell ref="I66:I69"/>
    <mergeCell ref="N59:N60"/>
    <mergeCell ref="N62:N65"/>
    <mergeCell ref="M63:M64"/>
    <mergeCell ref="N12:N15"/>
    <mergeCell ref="N16:N18"/>
    <mergeCell ref="N19:N22"/>
    <mergeCell ref="N23:N26"/>
    <mergeCell ref="N27:N30"/>
    <mergeCell ref="N31:N34"/>
    <mergeCell ref="N35:N38"/>
    <mergeCell ref="N39:N42"/>
    <mergeCell ref="N43:N46"/>
    <mergeCell ref="M27:M30"/>
    <mergeCell ref="M23:M26"/>
    <mergeCell ref="M31:M34"/>
    <mergeCell ref="O35:O38"/>
    <mergeCell ref="P35:P38"/>
    <mergeCell ref="O8:O11"/>
    <mergeCell ref="P8:P11"/>
    <mergeCell ref="O12:O15"/>
    <mergeCell ref="P12:P15"/>
    <mergeCell ref="O19:O22"/>
    <mergeCell ref="P19:P22"/>
    <mergeCell ref="O16:O18"/>
    <mergeCell ref="P16:P18"/>
    <mergeCell ref="O23:O26"/>
    <mergeCell ref="P23:P26"/>
    <mergeCell ref="O27:O30"/>
    <mergeCell ref="P27:P30"/>
    <mergeCell ref="O31:O34"/>
    <mergeCell ref="P31:P34"/>
    <mergeCell ref="P54:P57"/>
    <mergeCell ref="O58:O61"/>
    <mergeCell ref="P58:P61"/>
    <mergeCell ref="O47:O49"/>
    <mergeCell ref="P47:P49"/>
    <mergeCell ref="P50:P53"/>
    <mergeCell ref="G72:G73"/>
    <mergeCell ref="F68:F69"/>
    <mergeCell ref="I62:I65"/>
    <mergeCell ref="L62:L65"/>
    <mergeCell ref="O62:O65"/>
    <mergeCell ref="P62:P65"/>
    <mergeCell ref="O66:O69"/>
    <mergeCell ref="P66:P69"/>
    <mergeCell ref="O70:O73"/>
    <mergeCell ref="P70:P73"/>
    <mergeCell ref="O50:O53"/>
    <mergeCell ref="O54:O57"/>
    <mergeCell ref="M67:M68"/>
    <mergeCell ref="N70:N73"/>
    <mergeCell ref="M71:M72"/>
    <mergeCell ref="N47:N49"/>
    <mergeCell ref="N50:N53"/>
    <mergeCell ref="N54:N57"/>
    <mergeCell ref="A130:A133"/>
    <mergeCell ref="C130:C133"/>
    <mergeCell ref="D130:D133"/>
    <mergeCell ref="E130:E133"/>
    <mergeCell ref="F130:F133"/>
    <mergeCell ref="G130:G133"/>
    <mergeCell ref="H130:H133"/>
    <mergeCell ref="I130:I133"/>
    <mergeCell ref="L130:L133"/>
    <mergeCell ref="A134:A137"/>
    <mergeCell ref="C134:C137"/>
    <mergeCell ref="D134:D137"/>
    <mergeCell ref="E134:E137"/>
    <mergeCell ref="H134:H137"/>
    <mergeCell ref="I134:I137"/>
    <mergeCell ref="L134:L137"/>
    <mergeCell ref="M134:M137"/>
    <mergeCell ref="N134:N137"/>
    <mergeCell ref="F136:F137"/>
    <mergeCell ref="G136:G137"/>
    <mergeCell ref="A138:A141"/>
    <mergeCell ref="C138:C141"/>
    <mergeCell ref="D138:D141"/>
    <mergeCell ref="E138:E141"/>
    <mergeCell ref="H138:H141"/>
    <mergeCell ref="I138:I141"/>
    <mergeCell ref="L138:L141"/>
    <mergeCell ref="M138:M141"/>
    <mergeCell ref="N138:N141"/>
    <mergeCell ref="F139:F140"/>
    <mergeCell ref="G139:G140"/>
    <mergeCell ref="A142:A145"/>
    <mergeCell ref="C142:C145"/>
    <mergeCell ref="D142:D145"/>
    <mergeCell ref="E142:E145"/>
    <mergeCell ref="F142:F143"/>
    <mergeCell ref="G142:G143"/>
    <mergeCell ref="H142:H145"/>
    <mergeCell ref="I142:I145"/>
    <mergeCell ref="L142:L145"/>
    <mergeCell ref="A146:A149"/>
    <mergeCell ref="C146:C149"/>
    <mergeCell ref="D146:D149"/>
    <mergeCell ref="E146:E149"/>
    <mergeCell ref="F146:F149"/>
    <mergeCell ref="G146:G149"/>
    <mergeCell ref="H146:H149"/>
    <mergeCell ref="I146:I149"/>
    <mergeCell ref="L146:L149"/>
    <mergeCell ref="A150:A153"/>
    <mergeCell ref="C150:C153"/>
    <mergeCell ref="D150:D153"/>
    <mergeCell ref="E150:E153"/>
    <mergeCell ref="F150:F151"/>
    <mergeCell ref="G150:G151"/>
    <mergeCell ref="H150:H153"/>
    <mergeCell ref="I150:I153"/>
    <mergeCell ref="L150:L153"/>
    <mergeCell ref="M150:M153"/>
    <mergeCell ref="N150:N153"/>
    <mergeCell ref="B154:H154"/>
    <mergeCell ref="O130:O133"/>
    <mergeCell ref="P130:P133"/>
    <mergeCell ref="O134:O137"/>
    <mergeCell ref="P134:P137"/>
    <mergeCell ref="O138:O141"/>
    <mergeCell ref="P138:P141"/>
    <mergeCell ref="O142:O145"/>
    <mergeCell ref="P142:P145"/>
    <mergeCell ref="O146:O149"/>
    <mergeCell ref="P146:P149"/>
    <mergeCell ref="O150:O153"/>
    <mergeCell ref="P150:P153"/>
    <mergeCell ref="M142:M145"/>
    <mergeCell ref="N142:N145"/>
    <mergeCell ref="M146:M149"/>
    <mergeCell ref="N146:N149"/>
    <mergeCell ref="M130:M133"/>
    <mergeCell ref="N130:N133"/>
  </mergeCells>
  <pageMargins left="0.51181102362204722" right="0.31496062992125984" top="0.55118110236220474" bottom="0.35433070866141736" header="0.31496062992125984" footer="0.31496062992125984"/>
  <pageSetup paperSize="9" scale="4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  <pageSetUpPr fitToPage="1"/>
  </sheetPr>
  <dimension ref="A1:AL46"/>
  <sheetViews>
    <sheetView topLeftCell="C4" zoomScale="85" zoomScaleNormal="85" zoomScaleSheetLayoutView="100" workbookViewId="0">
      <pane ySplit="4" topLeftCell="A29" activePane="bottomLeft" state="frozen"/>
      <selection activeCell="R4" sqref="R4"/>
      <selection pane="bottomLeft" activeCell="AI36" sqref="AI36"/>
    </sheetView>
  </sheetViews>
  <sheetFormatPr defaultColWidth="8.75" defaultRowHeight="18.75" x14ac:dyDescent="0.3"/>
  <cols>
    <col min="1" max="1" width="8.75" style="69"/>
    <col min="2" max="2" width="39.875" style="69" customWidth="1"/>
    <col min="3" max="3" width="18.125" style="125" customWidth="1"/>
    <col min="4" max="4" width="13.25" style="125" customWidth="1"/>
    <col min="5" max="5" width="12" style="125" customWidth="1"/>
    <col min="6" max="9" width="12.25" style="125" customWidth="1"/>
    <col min="10" max="15" width="12.25" style="125" hidden="1" customWidth="1"/>
    <col min="16" max="22" width="14.625" style="125" hidden="1" customWidth="1"/>
    <col min="23" max="23" width="13.875" style="125" hidden="1" customWidth="1"/>
    <col min="24" max="29" width="14.625" style="125" hidden="1" customWidth="1"/>
    <col min="30" max="30" width="13.625" style="125" customWidth="1"/>
    <col min="31" max="31" width="12.25" style="125" customWidth="1"/>
    <col min="32" max="32" width="12.25" style="69" customWidth="1"/>
    <col min="33" max="34" width="8.75" style="69"/>
    <col min="35" max="35" width="9.375" style="69" bestFit="1" customWidth="1"/>
    <col min="36" max="16384" width="8.75" style="69"/>
  </cols>
  <sheetData>
    <row r="1" spans="1:38" x14ac:dyDescent="0.3">
      <c r="A1" s="278" t="s">
        <v>136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  <c r="W1" s="278"/>
      <c r="X1" s="278"/>
      <c r="Y1" s="278"/>
      <c r="Z1" s="278"/>
      <c r="AA1" s="278"/>
      <c r="AB1" s="278"/>
      <c r="AC1" s="278"/>
      <c r="AD1" s="278"/>
      <c r="AE1" s="278"/>
      <c r="AF1" s="278"/>
    </row>
    <row r="2" spans="1:38" x14ac:dyDescent="0.3">
      <c r="A2" s="278" t="s">
        <v>137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  <c r="Q2" s="278"/>
      <c r="R2" s="278"/>
      <c r="S2" s="278"/>
      <c r="T2" s="278"/>
      <c r="U2" s="278"/>
      <c r="V2" s="278"/>
      <c r="W2" s="278"/>
      <c r="X2" s="278"/>
      <c r="Y2" s="278"/>
      <c r="Z2" s="278"/>
      <c r="AA2" s="278"/>
      <c r="AB2" s="278"/>
      <c r="AC2" s="278"/>
      <c r="AD2" s="278"/>
      <c r="AE2" s="278"/>
      <c r="AF2" s="278"/>
    </row>
    <row r="3" spans="1:38" x14ac:dyDescent="0.3">
      <c r="A3" s="279" t="s">
        <v>1</v>
      </c>
      <c r="B3" s="279"/>
      <c r="C3" s="279"/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  <c r="O3" s="279"/>
      <c r="P3" s="279"/>
      <c r="Q3" s="279"/>
      <c r="R3" s="279"/>
      <c r="S3" s="279"/>
      <c r="T3" s="279"/>
      <c r="U3" s="279"/>
      <c r="V3" s="279"/>
      <c r="W3" s="279"/>
      <c r="X3" s="279"/>
      <c r="Y3" s="279"/>
      <c r="Z3" s="279"/>
      <c r="AA3" s="279"/>
      <c r="AB3" s="279"/>
      <c r="AC3" s="279"/>
      <c r="AD3" s="279"/>
      <c r="AE3" s="279"/>
      <c r="AF3" s="279"/>
    </row>
    <row r="4" spans="1:38" x14ac:dyDescent="0.3">
      <c r="A4" s="146"/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146"/>
      <c r="AA4" s="146"/>
      <c r="AB4" s="146"/>
      <c r="AC4" s="146"/>
      <c r="AD4" s="146"/>
      <c r="AE4" s="146"/>
      <c r="AF4" s="146"/>
    </row>
    <row r="5" spans="1:38" ht="33.75" customHeight="1" x14ac:dyDescent="0.3">
      <c r="A5" s="146"/>
      <c r="B5" s="146"/>
      <c r="C5" s="146"/>
      <c r="D5" s="146"/>
      <c r="E5" s="146"/>
      <c r="F5" s="280">
        <v>243162</v>
      </c>
      <c r="G5" s="269"/>
      <c r="H5" s="280">
        <v>243193</v>
      </c>
      <c r="I5" s="269"/>
      <c r="J5" s="280">
        <v>23712</v>
      </c>
      <c r="K5" s="269"/>
      <c r="L5" s="280">
        <v>23743</v>
      </c>
      <c r="M5" s="269"/>
      <c r="N5" s="280">
        <v>23774</v>
      </c>
      <c r="O5" s="269"/>
      <c r="P5" s="273">
        <v>23802</v>
      </c>
      <c r="Q5" s="274"/>
      <c r="R5" s="273">
        <v>23833</v>
      </c>
      <c r="S5" s="274"/>
      <c r="T5" s="273">
        <v>23863</v>
      </c>
      <c r="U5" s="274"/>
      <c r="V5" s="273">
        <v>23894</v>
      </c>
      <c r="W5" s="274"/>
      <c r="X5" s="273">
        <v>23924</v>
      </c>
      <c r="Y5" s="274"/>
      <c r="Z5" s="273">
        <v>23955</v>
      </c>
      <c r="AA5" s="274"/>
      <c r="AB5" s="273">
        <v>23986</v>
      </c>
      <c r="AC5" s="274"/>
      <c r="AD5" s="275" t="s">
        <v>238</v>
      </c>
      <c r="AE5" s="276"/>
      <c r="AF5" s="277"/>
    </row>
    <row r="6" spans="1:38" ht="36" customHeight="1" x14ac:dyDescent="0.3">
      <c r="A6" s="269" t="s">
        <v>138</v>
      </c>
      <c r="B6" s="269" t="s">
        <v>139</v>
      </c>
      <c r="C6" s="270" t="s">
        <v>140</v>
      </c>
      <c r="D6" s="271"/>
      <c r="E6" s="272"/>
      <c r="F6" s="272" t="s">
        <v>141</v>
      </c>
      <c r="G6" s="268" t="s">
        <v>142</v>
      </c>
      <c r="H6" s="268" t="s">
        <v>141</v>
      </c>
      <c r="I6" s="268" t="s">
        <v>142</v>
      </c>
      <c r="J6" s="268" t="s">
        <v>141</v>
      </c>
      <c r="K6" s="270" t="s">
        <v>142</v>
      </c>
      <c r="L6" s="265" t="s">
        <v>141</v>
      </c>
      <c r="M6" s="265" t="s">
        <v>142</v>
      </c>
      <c r="N6" s="265" t="s">
        <v>141</v>
      </c>
      <c r="O6" s="265" t="s">
        <v>142</v>
      </c>
      <c r="P6" s="265" t="s">
        <v>141</v>
      </c>
      <c r="Q6" s="265" t="s">
        <v>142</v>
      </c>
      <c r="R6" s="265" t="s">
        <v>141</v>
      </c>
      <c r="S6" s="265" t="s">
        <v>142</v>
      </c>
      <c r="T6" s="265" t="s">
        <v>141</v>
      </c>
      <c r="U6" s="265" t="s">
        <v>142</v>
      </c>
      <c r="V6" s="265" t="s">
        <v>141</v>
      </c>
      <c r="W6" s="265" t="s">
        <v>142</v>
      </c>
      <c r="X6" s="265" t="s">
        <v>141</v>
      </c>
      <c r="Y6" s="265" t="s">
        <v>142</v>
      </c>
      <c r="Z6" s="265" t="s">
        <v>141</v>
      </c>
      <c r="AA6" s="265" t="s">
        <v>142</v>
      </c>
      <c r="AB6" s="265" t="s">
        <v>141</v>
      </c>
      <c r="AC6" s="265" t="s">
        <v>142</v>
      </c>
      <c r="AD6" s="268" t="s">
        <v>143</v>
      </c>
      <c r="AE6" s="268" t="s">
        <v>144</v>
      </c>
      <c r="AF6" s="267" t="s">
        <v>145</v>
      </c>
    </row>
    <row r="7" spans="1:38" s="73" customFormat="1" ht="54" customHeight="1" x14ac:dyDescent="0.2">
      <c r="A7" s="269"/>
      <c r="B7" s="269"/>
      <c r="C7" s="147" t="s">
        <v>146</v>
      </c>
      <c r="D7" s="148" t="s">
        <v>141</v>
      </c>
      <c r="E7" s="148" t="s">
        <v>142</v>
      </c>
      <c r="F7" s="272"/>
      <c r="G7" s="268"/>
      <c r="H7" s="268"/>
      <c r="I7" s="268"/>
      <c r="J7" s="268"/>
      <c r="K7" s="270"/>
      <c r="L7" s="266"/>
      <c r="M7" s="266"/>
      <c r="N7" s="266"/>
      <c r="O7" s="266"/>
      <c r="P7" s="266"/>
      <c r="Q7" s="266"/>
      <c r="R7" s="266"/>
      <c r="S7" s="266"/>
      <c r="T7" s="266"/>
      <c r="U7" s="266"/>
      <c r="V7" s="266"/>
      <c r="W7" s="266"/>
      <c r="X7" s="266"/>
      <c r="Y7" s="266"/>
      <c r="Z7" s="266"/>
      <c r="AA7" s="266"/>
      <c r="AB7" s="266"/>
      <c r="AC7" s="266"/>
      <c r="AD7" s="268"/>
      <c r="AE7" s="268"/>
      <c r="AF7" s="267"/>
    </row>
    <row r="8" spans="1:38" s="73" customFormat="1" ht="21.6" customHeight="1" x14ac:dyDescent="0.2">
      <c r="A8" s="74"/>
      <c r="B8" s="75" t="s">
        <v>173</v>
      </c>
      <c r="C8" s="76"/>
      <c r="D8" s="77"/>
      <c r="E8" s="77"/>
      <c r="F8" s="77"/>
      <c r="G8" s="76"/>
      <c r="H8" s="76"/>
      <c r="I8" s="76"/>
      <c r="J8" s="76"/>
      <c r="K8" s="78"/>
      <c r="L8" s="79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76"/>
      <c r="AE8" s="76"/>
      <c r="AF8" s="81"/>
    </row>
    <row r="9" spans="1:38" x14ac:dyDescent="0.3">
      <c r="A9" s="82"/>
      <c r="B9" s="83" t="s">
        <v>147</v>
      </c>
      <c r="C9" s="84"/>
      <c r="D9" s="85"/>
      <c r="E9" s="85"/>
      <c r="F9" s="85"/>
      <c r="G9" s="84"/>
      <c r="H9" s="84"/>
      <c r="I9" s="84"/>
      <c r="J9" s="84"/>
      <c r="K9" s="86"/>
      <c r="L9" s="84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4"/>
      <c r="AE9" s="84"/>
      <c r="AF9" s="87"/>
    </row>
    <row r="10" spans="1:38" x14ac:dyDescent="0.3">
      <c r="A10" s="82">
        <v>1</v>
      </c>
      <c r="B10" s="87" t="s">
        <v>148</v>
      </c>
      <c r="C10" s="92">
        <v>90000000</v>
      </c>
      <c r="D10" s="85">
        <v>90000000</v>
      </c>
      <c r="E10" s="85"/>
      <c r="F10" s="88">
        <f>386894.39+321788.79</f>
        <v>708683.17999999993</v>
      </c>
      <c r="G10" s="89"/>
      <c r="H10" s="89">
        <f>234161.68+355208.41</f>
        <v>589370.09</v>
      </c>
      <c r="I10" s="89"/>
      <c r="J10" s="89"/>
      <c r="K10" s="86"/>
      <c r="L10" s="84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4">
        <f>SUM(F10:AC10)</f>
        <v>1298053.27</v>
      </c>
      <c r="AE10" s="84">
        <f>F10+H10+J10+L10</f>
        <v>1298053.27</v>
      </c>
      <c r="AF10" s="90">
        <f>AE10/AD10</f>
        <v>1</v>
      </c>
      <c r="AI10" s="69">
        <v>386894.39</v>
      </c>
      <c r="AJ10" s="69">
        <v>321788.78999999998</v>
      </c>
      <c r="AK10" s="179">
        <v>234161.68</v>
      </c>
      <c r="AL10" s="179">
        <v>355208.41</v>
      </c>
    </row>
    <row r="11" spans="1:38" x14ac:dyDescent="0.3">
      <c r="A11" s="82">
        <v>2</v>
      </c>
      <c r="B11" s="91" t="s">
        <v>149</v>
      </c>
      <c r="C11" s="172">
        <v>1800000</v>
      </c>
      <c r="D11" s="85">
        <v>1800000</v>
      </c>
      <c r="E11" s="85"/>
      <c r="F11" s="88"/>
      <c r="G11" s="89"/>
      <c r="H11" s="89">
        <v>1798527</v>
      </c>
      <c r="I11" s="89"/>
      <c r="J11" s="84"/>
      <c r="K11" s="86"/>
      <c r="L11" s="84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4">
        <f>SUM(F11:AC11)</f>
        <v>1798527</v>
      </c>
      <c r="AE11" s="84">
        <f t="shared" ref="AE11:AE35" si="0">F11+H11+J11+L11</f>
        <v>1798527</v>
      </c>
      <c r="AF11" s="90">
        <f t="shared" ref="AF11:AF36" si="1">AE11/AD11</f>
        <v>1</v>
      </c>
    </row>
    <row r="12" spans="1:38" x14ac:dyDescent="0.3">
      <c r="A12" s="82">
        <v>3</v>
      </c>
      <c r="B12" s="91" t="s">
        <v>150</v>
      </c>
      <c r="C12" s="92">
        <v>1500000</v>
      </c>
      <c r="D12" s="85">
        <v>1500000</v>
      </c>
      <c r="E12" s="85"/>
      <c r="F12" s="88">
        <f>1018883.18</f>
        <v>1018883.18</v>
      </c>
      <c r="G12" s="89"/>
      <c r="H12" s="89"/>
      <c r="I12" s="89"/>
      <c r="J12" s="84"/>
      <c r="K12" s="86"/>
      <c r="L12" s="84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4">
        <f>SUM(F12:AC12)</f>
        <v>1018883.18</v>
      </c>
      <c r="AE12" s="84">
        <f t="shared" si="0"/>
        <v>1018883.18</v>
      </c>
      <c r="AF12" s="90">
        <f t="shared" si="1"/>
        <v>1</v>
      </c>
      <c r="AI12" s="144">
        <v>1018883.18</v>
      </c>
    </row>
    <row r="13" spans="1:38" x14ac:dyDescent="0.3">
      <c r="A13" s="82">
        <v>4</v>
      </c>
      <c r="B13" s="91" t="s">
        <v>151</v>
      </c>
      <c r="C13" s="92">
        <v>5000000</v>
      </c>
      <c r="D13" s="85">
        <v>5000000</v>
      </c>
      <c r="E13" s="85"/>
      <c r="F13" s="88"/>
      <c r="G13" s="89"/>
      <c r="H13" s="89"/>
      <c r="I13" s="89"/>
      <c r="J13" s="84"/>
      <c r="K13" s="86"/>
      <c r="L13" s="84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4">
        <f>SUM(F13:AC13)</f>
        <v>0</v>
      </c>
      <c r="AE13" s="84">
        <f t="shared" si="0"/>
        <v>0</v>
      </c>
      <c r="AF13" s="90" t="e">
        <f t="shared" si="1"/>
        <v>#DIV/0!</v>
      </c>
    </row>
    <row r="14" spans="1:38" x14ac:dyDescent="0.3">
      <c r="A14" s="82">
        <v>5</v>
      </c>
      <c r="B14" s="91" t="s">
        <v>152</v>
      </c>
      <c r="C14" s="92">
        <v>0</v>
      </c>
      <c r="D14" s="85">
        <v>0</v>
      </c>
      <c r="E14" s="85"/>
      <c r="F14" s="88"/>
      <c r="G14" s="89"/>
      <c r="H14" s="89"/>
      <c r="I14" s="89"/>
      <c r="J14" s="84"/>
      <c r="K14" s="86"/>
      <c r="L14" s="84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4">
        <f t="shared" ref="AD14:AD36" si="2">SUM(F14:AC14)</f>
        <v>0</v>
      </c>
      <c r="AE14" s="84">
        <f t="shared" si="0"/>
        <v>0</v>
      </c>
      <c r="AF14" s="90" t="e">
        <f t="shared" si="1"/>
        <v>#DIV/0!</v>
      </c>
    </row>
    <row r="15" spans="1:38" x14ac:dyDescent="0.3">
      <c r="A15" s="82">
        <v>6</v>
      </c>
      <c r="B15" s="87" t="s">
        <v>153</v>
      </c>
      <c r="C15" s="93">
        <v>3200000</v>
      </c>
      <c r="D15" s="94">
        <v>3200000</v>
      </c>
      <c r="E15" s="94"/>
      <c r="F15" s="95">
        <f>2428621</f>
        <v>2428621</v>
      </c>
      <c r="G15" s="96"/>
      <c r="H15" s="96"/>
      <c r="I15" s="96"/>
      <c r="J15" s="97"/>
      <c r="K15" s="98"/>
      <c r="L15" s="97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84">
        <f t="shared" si="2"/>
        <v>2428621</v>
      </c>
      <c r="AE15" s="84">
        <f t="shared" si="0"/>
        <v>2428621</v>
      </c>
      <c r="AF15" s="90">
        <f t="shared" si="1"/>
        <v>1</v>
      </c>
    </row>
    <row r="16" spans="1:38" x14ac:dyDescent="0.3">
      <c r="A16" s="99"/>
      <c r="B16" s="100" t="s">
        <v>154</v>
      </c>
      <c r="C16" s="101"/>
      <c r="D16" s="102"/>
      <c r="E16" s="102"/>
      <c r="F16" s="103"/>
      <c r="G16" s="104"/>
      <c r="H16" s="104"/>
      <c r="I16" s="104"/>
      <c r="J16" s="105"/>
      <c r="K16" s="106"/>
      <c r="L16" s="105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5"/>
      <c r="AE16" s="105">
        <f t="shared" si="0"/>
        <v>0</v>
      </c>
      <c r="AF16" s="107" t="e">
        <f t="shared" si="1"/>
        <v>#DIV/0!</v>
      </c>
    </row>
    <row r="17" spans="1:32" x14ac:dyDescent="0.3">
      <c r="A17" s="82">
        <v>1</v>
      </c>
      <c r="B17" s="87" t="s">
        <v>59</v>
      </c>
      <c r="C17" s="92">
        <v>16900</v>
      </c>
      <c r="D17" s="85">
        <v>16900</v>
      </c>
      <c r="E17" s="85"/>
      <c r="F17" s="88">
        <v>8869.16</v>
      </c>
      <c r="G17" s="89"/>
      <c r="H17" s="89"/>
      <c r="I17" s="89"/>
      <c r="J17" s="84"/>
      <c r="K17" s="86"/>
      <c r="L17" s="84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4">
        <f t="shared" si="2"/>
        <v>8869.16</v>
      </c>
      <c r="AE17" s="84">
        <f t="shared" si="0"/>
        <v>8869.16</v>
      </c>
      <c r="AF17" s="90">
        <f t="shared" si="1"/>
        <v>1</v>
      </c>
    </row>
    <row r="18" spans="1:32" x14ac:dyDescent="0.3">
      <c r="A18" s="82">
        <v>2</v>
      </c>
      <c r="B18" s="87" t="s">
        <v>176</v>
      </c>
      <c r="C18" s="92">
        <v>28350</v>
      </c>
      <c r="D18" s="85">
        <v>28350</v>
      </c>
      <c r="E18" s="85"/>
      <c r="F18" s="88">
        <v>20700</v>
      </c>
      <c r="G18" s="89"/>
      <c r="H18" s="89"/>
      <c r="I18" s="89"/>
      <c r="J18" s="84"/>
      <c r="K18" s="86"/>
      <c r="L18" s="84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4">
        <f t="shared" si="2"/>
        <v>20700</v>
      </c>
      <c r="AE18" s="84">
        <f t="shared" si="0"/>
        <v>20700</v>
      </c>
      <c r="AF18" s="90">
        <f t="shared" si="1"/>
        <v>1</v>
      </c>
    </row>
    <row r="19" spans="1:32" x14ac:dyDescent="0.3">
      <c r="A19" s="82">
        <v>3</v>
      </c>
      <c r="B19" s="87" t="s">
        <v>81</v>
      </c>
      <c r="C19" s="92">
        <v>4650</v>
      </c>
      <c r="D19" s="85"/>
      <c r="E19" s="85">
        <v>4650</v>
      </c>
      <c r="F19" s="88"/>
      <c r="G19" s="89">
        <v>2511</v>
      </c>
      <c r="H19" s="89"/>
      <c r="I19" s="89"/>
      <c r="J19" s="84"/>
      <c r="K19" s="86"/>
      <c r="L19" s="84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4">
        <f t="shared" si="2"/>
        <v>2511</v>
      </c>
      <c r="AE19" s="84">
        <f t="shared" si="0"/>
        <v>0</v>
      </c>
      <c r="AF19" s="90">
        <f t="shared" si="1"/>
        <v>0</v>
      </c>
    </row>
    <row r="20" spans="1:32" x14ac:dyDescent="0.3">
      <c r="A20" s="82">
        <v>4</v>
      </c>
      <c r="B20" s="87" t="s">
        <v>177</v>
      </c>
      <c r="C20" s="92">
        <v>23500</v>
      </c>
      <c r="D20" s="85">
        <v>23500</v>
      </c>
      <c r="E20" s="85"/>
      <c r="F20" s="88">
        <v>23400</v>
      </c>
      <c r="G20" s="89"/>
      <c r="H20" s="89"/>
      <c r="I20" s="89"/>
      <c r="J20" s="84"/>
      <c r="K20" s="86"/>
      <c r="L20" s="84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4">
        <f t="shared" si="2"/>
        <v>23400</v>
      </c>
      <c r="AE20" s="84">
        <f t="shared" si="0"/>
        <v>23400</v>
      </c>
      <c r="AF20" s="90">
        <f t="shared" si="1"/>
        <v>1</v>
      </c>
    </row>
    <row r="21" spans="1:32" x14ac:dyDescent="0.3">
      <c r="A21" s="82">
        <v>5</v>
      </c>
      <c r="B21" s="87" t="s">
        <v>107</v>
      </c>
      <c r="C21" s="92">
        <v>40992</v>
      </c>
      <c r="D21" s="85"/>
      <c r="E21" s="85">
        <v>40992</v>
      </c>
      <c r="F21" s="88"/>
      <c r="G21" s="89">
        <v>40992</v>
      </c>
      <c r="H21" s="89"/>
      <c r="I21" s="89"/>
      <c r="J21" s="84"/>
      <c r="K21" s="86"/>
      <c r="L21" s="84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4">
        <f t="shared" si="2"/>
        <v>40992</v>
      </c>
      <c r="AE21" s="84">
        <f t="shared" si="0"/>
        <v>0</v>
      </c>
      <c r="AF21" s="90">
        <f t="shared" si="1"/>
        <v>0</v>
      </c>
    </row>
    <row r="22" spans="1:32" x14ac:dyDescent="0.3">
      <c r="A22" s="82">
        <v>6</v>
      </c>
      <c r="B22" s="87" t="s">
        <v>114</v>
      </c>
      <c r="C22" s="92">
        <v>94760</v>
      </c>
      <c r="D22" s="85"/>
      <c r="E22" s="85">
        <v>94760</v>
      </c>
      <c r="F22" s="88"/>
      <c r="G22" s="89">
        <v>88437.3</v>
      </c>
      <c r="H22" s="89"/>
      <c r="I22" s="89"/>
      <c r="J22" s="84"/>
      <c r="K22" s="86"/>
      <c r="L22" s="84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4">
        <f t="shared" si="2"/>
        <v>88437.3</v>
      </c>
      <c r="AE22" s="84">
        <f t="shared" si="0"/>
        <v>0</v>
      </c>
      <c r="AF22" s="90">
        <f t="shared" si="1"/>
        <v>0</v>
      </c>
    </row>
    <row r="23" spans="1:32" x14ac:dyDescent="0.3">
      <c r="A23" s="82">
        <v>7</v>
      </c>
      <c r="B23" s="87" t="s">
        <v>117</v>
      </c>
      <c r="C23" s="92">
        <v>26000</v>
      </c>
      <c r="D23" s="85">
        <v>26000</v>
      </c>
      <c r="E23" s="85"/>
      <c r="F23" s="88">
        <v>26000</v>
      </c>
      <c r="G23" s="89"/>
      <c r="H23" s="89"/>
      <c r="I23" s="89"/>
      <c r="J23" s="84"/>
      <c r="K23" s="86"/>
      <c r="L23" s="84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4">
        <f t="shared" si="2"/>
        <v>26000</v>
      </c>
      <c r="AE23" s="84">
        <f t="shared" si="0"/>
        <v>26000</v>
      </c>
      <c r="AF23" s="90">
        <f t="shared" si="1"/>
        <v>1</v>
      </c>
    </row>
    <row r="24" spans="1:32" x14ac:dyDescent="0.3">
      <c r="A24" s="82">
        <v>8</v>
      </c>
      <c r="B24" s="87" t="s">
        <v>124</v>
      </c>
      <c r="C24" s="92">
        <v>69700</v>
      </c>
      <c r="D24" s="85"/>
      <c r="E24" s="85">
        <v>69700</v>
      </c>
      <c r="F24" s="88"/>
      <c r="G24" s="89">
        <v>68000</v>
      </c>
      <c r="H24" s="89"/>
      <c r="I24" s="89"/>
      <c r="J24" s="84"/>
      <c r="K24" s="86"/>
      <c r="L24" s="84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4">
        <f t="shared" si="2"/>
        <v>68000</v>
      </c>
      <c r="AE24" s="84">
        <f t="shared" si="0"/>
        <v>0</v>
      </c>
      <c r="AF24" s="90">
        <f t="shared" si="1"/>
        <v>0</v>
      </c>
    </row>
    <row r="25" spans="1:32" x14ac:dyDescent="0.3">
      <c r="A25" s="82">
        <v>9</v>
      </c>
      <c r="B25" s="87" t="s">
        <v>239</v>
      </c>
      <c r="C25" s="92">
        <v>466000</v>
      </c>
      <c r="D25" s="85"/>
      <c r="E25" s="85">
        <v>466000</v>
      </c>
      <c r="F25" s="88"/>
      <c r="G25" s="89"/>
      <c r="H25" s="89"/>
      <c r="I25" s="89">
        <v>466000</v>
      </c>
      <c r="J25" s="84"/>
      <c r="K25" s="86"/>
      <c r="L25" s="84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4">
        <f t="shared" si="2"/>
        <v>466000</v>
      </c>
      <c r="AE25" s="84">
        <f t="shared" si="0"/>
        <v>0</v>
      </c>
      <c r="AF25" s="90">
        <f t="shared" si="1"/>
        <v>0</v>
      </c>
    </row>
    <row r="26" spans="1:32" x14ac:dyDescent="0.3">
      <c r="A26" s="82">
        <v>10</v>
      </c>
      <c r="B26" s="87" t="s">
        <v>241</v>
      </c>
      <c r="C26" s="92">
        <v>8280</v>
      </c>
      <c r="D26" s="85">
        <v>8280</v>
      </c>
      <c r="E26" s="85"/>
      <c r="F26" s="88"/>
      <c r="G26" s="89"/>
      <c r="H26" s="89">
        <v>8280</v>
      </c>
      <c r="I26" s="89"/>
      <c r="J26" s="84"/>
      <c r="K26" s="86"/>
      <c r="L26" s="84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4">
        <f t="shared" si="2"/>
        <v>8280</v>
      </c>
      <c r="AE26" s="84">
        <f t="shared" si="0"/>
        <v>8280</v>
      </c>
      <c r="AF26" s="90">
        <f t="shared" si="1"/>
        <v>1</v>
      </c>
    </row>
    <row r="27" spans="1:32" x14ac:dyDescent="0.3">
      <c r="A27" s="82">
        <v>11</v>
      </c>
      <c r="B27" s="87" t="s">
        <v>240</v>
      </c>
      <c r="C27" s="92">
        <v>396732</v>
      </c>
      <c r="D27" s="85"/>
      <c r="E27" s="85">
        <v>396732</v>
      </c>
      <c r="F27" s="88"/>
      <c r="G27" s="89"/>
      <c r="H27" s="89"/>
      <c r="I27" s="89">
        <v>396732</v>
      </c>
      <c r="J27" s="84"/>
      <c r="K27" s="86"/>
      <c r="L27" s="84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4">
        <f t="shared" si="2"/>
        <v>396732</v>
      </c>
      <c r="AE27" s="84">
        <f t="shared" si="0"/>
        <v>0</v>
      </c>
      <c r="AF27" s="90">
        <f t="shared" si="1"/>
        <v>0</v>
      </c>
    </row>
    <row r="28" spans="1:32" x14ac:dyDescent="0.3">
      <c r="A28" s="82"/>
      <c r="B28" s="87"/>
      <c r="C28" s="92"/>
      <c r="D28" s="85"/>
      <c r="E28" s="85"/>
      <c r="F28" s="88"/>
      <c r="G28" s="89"/>
      <c r="H28" s="89"/>
      <c r="I28" s="89"/>
      <c r="J28" s="84"/>
      <c r="K28" s="86"/>
      <c r="L28" s="84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4">
        <f t="shared" si="2"/>
        <v>0</v>
      </c>
      <c r="AE28" s="84">
        <f t="shared" si="0"/>
        <v>0</v>
      </c>
      <c r="AF28" s="90" t="e">
        <f t="shared" si="1"/>
        <v>#DIV/0!</v>
      </c>
    </row>
    <row r="29" spans="1:32" ht="18.75" customHeight="1" x14ac:dyDescent="0.3">
      <c r="A29" s="99"/>
      <c r="B29" s="100" t="s">
        <v>155</v>
      </c>
      <c r="C29" s="101"/>
      <c r="D29" s="102"/>
      <c r="E29" s="102"/>
      <c r="F29" s="103"/>
      <c r="G29" s="104"/>
      <c r="H29" s="104"/>
      <c r="I29" s="104"/>
      <c r="J29" s="105"/>
      <c r="K29" s="106"/>
      <c r="L29" s="105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5"/>
      <c r="AE29" s="105">
        <f t="shared" si="0"/>
        <v>0</v>
      </c>
      <c r="AF29" s="107" t="e">
        <f t="shared" si="1"/>
        <v>#DIV/0!</v>
      </c>
    </row>
    <row r="30" spans="1:32" ht="18.75" customHeight="1" x14ac:dyDescent="0.3">
      <c r="A30" s="82">
        <v>1</v>
      </c>
      <c r="B30" s="87" t="s">
        <v>156</v>
      </c>
      <c r="C30" s="92">
        <v>0</v>
      </c>
      <c r="D30" s="85">
        <v>0</v>
      </c>
      <c r="E30" s="85"/>
      <c r="F30" s="88"/>
      <c r="G30" s="89"/>
      <c r="H30" s="89"/>
      <c r="I30" s="89"/>
      <c r="J30" s="84"/>
      <c r="K30" s="86"/>
      <c r="L30" s="84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4">
        <f t="shared" si="2"/>
        <v>0</v>
      </c>
      <c r="AE30" s="84">
        <f t="shared" si="0"/>
        <v>0</v>
      </c>
      <c r="AF30" s="90" t="e">
        <f t="shared" si="1"/>
        <v>#DIV/0!</v>
      </c>
    </row>
    <row r="31" spans="1:32" ht="18.75" customHeight="1" x14ac:dyDescent="0.3">
      <c r="A31" s="82">
        <v>2</v>
      </c>
      <c r="B31" s="87" t="s">
        <v>157</v>
      </c>
      <c r="C31" s="92">
        <v>400000</v>
      </c>
      <c r="D31" s="85">
        <v>400000</v>
      </c>
      <c r="E31" s="85"/>
      <c r="F31" s="88">
        <v>389901</v>
      </c>
      <c r="G31" s="89"/>
      <c r="H31" s="89"/>
      <c r="I31" s="89"/>
      <c r="J31" s="84"/>
      <c r="K31" s="86"/>
      <c r="L31" s="84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4">
        <f t="shared" si="2"/>
        <v>389901</v>
      </c>
      <c r="AE31" s="84">
        <f t="shared" si="0"/>
        <v>389901</v>
      </c>
      <c r="AF31" s="90">
        <f t="shared" si="1"/>
        <v>1</v>
      </c>
    </row>
    <row r="32" spans="1:32" ht="18.75" customHeight="1" x14ac:dyDescent="0.3">
      <c r="A32" s="82">
        <v>3</v>
      </c>
      <c r="B32" s="87" t="s">
        <v>158</v>
      </c>
      <c r="C32" s="92">
        <v>5239000</v>
      </c>
      <c r="D32" s="85">
        <v>5239000</v>
      </c>
      <c r="E32" s="85"/>
      <c r="F32" s="88">
        <f>2052369.16</f>
        <v>2052369.16</v>
      </c>
      <c r="G32" s="89"/>
      <c r="H32" s="89"/>
      <c r="I32" s="89"/>
      <c r="J32" s="84"/>
      <c r="K32" s="86"/>
      <c r="L32" s="84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4">
        <f>SUM(F32:AC32)</f>
        <v>2052369.16</v>
      </c>
      <c r="AE32" s="84">
        <f t="shared" si="0"/>
        <v>2052369.16</v>
      </c>
      <c r="AF32" s="90">
        <f t="shared" si="1"/>
        <v>1</v>
      </c>
    </row>
    <row r="33" spans="1:32" x14ac:dyDescent="0.3">
      <c r="A33" s="82">
        <v>4</v>
      </c>
      <c r="B33" s="87" t="s">
        <v>159</v>
      </c>
      <c r="C33" s="92">
        <v>2000000</v>
      </c>
      <c r="D33" s="85">
        <v>2000000</v>
      </c>
      <c r="E33" s="85"/>
      <c r="F33" s="88">
        <f>1985169</f>
        <v>1985169</v>
      </c>
      <c r="G33" s="89"/>
      <c r="H33" s="89"/>
      <c r="I33" s="89"/>
      <c r="J33" s="84"/>
      <c r="K33" s="86"/>
      <c r="L33" s="84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4">
        <f>SUM(F33:AC33)</f>
        <v>1985169</v>
      </c>
      <c r="AE33" s="84">
        <f t="shared" si="0"/>
        <v>1985169</v>
      </c>
      <c r="AF33" s="90">
        <f t="shared" si="1"/>
        <v>1</v>
      </c>
    </row>
    <row r="34" spans="1:32" x14ac:dyDescent="0.3">
      <c r="A34" s="82">
        <v>5</v>
      </c>
      <c r="B34" s="87" t="s">
        <v>160</v>
      </c>
      <c r="C34" s="92">
        <v>200000</v>
      </c>
      <c r="D34" s="85"/>
      <c r="E34" s="85">
        <v>17120</v>
      </c>
      <c r="F34" s="88"/>
      <c r="G34" s="89"/>
      <c r="H34" s="89"/>
      <c r="I34" s="89"/>
      <c r="J34" s="84"/>
      <c r="K34" s="86"/>
      <c r="L34" s="84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4">
        <f t="shared" si="2"/>
        <v>0</v>
      </c>
      <c r="AE34" s="84"/>
      <c r="AF34" s="90" t="e">
        <f t="shared" si="1"/>
        <v>#DIV/0!</v>
      </c>
    </row>
    <row r="35" spans="1:32" x14ac:dyDescent="0.3">
      <c r="A35" s="82"/>
      <c r="B35" s="87" t="s">
        <v>161</v>
      </c>
      <c r="C35" s="92">
        <v>520000</v>
      </c>
      <c r="D35" s="85">
        <v>520000</v>
      </c>
      <c r="E35" s="85">
        <v>55000</v>
      </c>
      <c r="F35" s="88">
        <f>16000+21600</f>
        <v>37600</v>
      </c>
      <c r="G35" s="89"/>
      <c r="H35" s="89"/>
      <c r="I35" s="89"/>
      <c r="J35" s="84"/>
      <c r="K35" s="86"/>
      <c r="L35" s="84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4">
        <f t="shared" si="2"/>
        <v>37600</v>
      </c>
      <c r="AE35" s="84">
        <f t="shared" si="0"/>
        <v>37600</v>
      </c>
      <c r="AF35" s="90">
        <f t="shared" si="1"/>
        <v>1</v>
      </c>
    </row>
    <row r="36" spans="1:32" x14ac:dyDescent="0.3">
      <c r="A36" s="108"/>
      <c r="B36" s="109" t="s">
        <v>162</v>
      </c>
      <c r="C36" s="110"/>
      <c r="D36" s="111"/>
      <c r="E36" s="111"/>
      <c r="F36" s="112"/>
      <c r="G36" s="113"/>
      <c r="H36" s="113"/>
      <c r="I36" s="113"/>
      <c r="J36" s="111"/>
      <c r="K36" s="114"/>
      <c r="L36" s="111"/>
      <c r="M36" s="114"/>
      <c r="N36" s="114"/>
      <c r="O36" s="114"/>
      <c r="P36" s="114"/>
      <c r="Q36" s="114"/>
      <c r="R36" s="114"/>
      <c r="S36" s="114"/>
      <c r="T36" s="114"/>
      <c r="U36" s="114"/>
      <c r="V36" s="114"/>
      <c r="W36" s="114"/>
      <c r="X36" s="114"/>
      <c r="Y36" s="114"/>
      <c r="Z36" s="114"/>
      <c r="AA36" s="114"/>
      <c r="AB36" s="114"/>
      <c r="AC36" s="114"/>
      <c r="AD36" s="111">
        <f t="shared" si="2"/>
        <v>0</v>
      </c>
      <c r="AE36" s="111">
        <f t="shared" ref="AE36" si="3">F36+H36+J36</f>
        <v>0</v>
      </c>
      <c r="AF36" s="115" t="e">
        <f t="shared" si="1"/>
        <v>#DIV/0!</v>
      </c>
    </row>
    <row r="37" spans="1:32" x14ac:dyDescent="0.3">
      <c r="A37" s="82"/>
      <c r="B37" s="83"/>
      <c r="C37" s="92"/>
      <c r="D37" s="84"/>
      <c r="E37" s="84"/>
      <c r="F37" s="116"/>
      <c r="G37" s="89"/>
      <c r="H37" s="89"/>
      <c r="I37" s="89"/>
      <c r="J37" s="84"/>
      <c r="K37" s="86"/>
      <c r="L37" s="84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4"/>
      <c r="AE37" s="84"/>
      <c r="AF37" s="90"/>
    </row>
    <row r="38" spans="1:32" s="119" customFormat="1" x14ac:dyDescent="0.3">
      <c r="A38" s="145"/>
      <c r="B38" s="145" t="s">
        <v>163</v>
      </c>
      <c r="C38" s="92">
        <f t="shared" ref="C38:AC38" si="4">SUM(C9:C36)</f>
        <v>111034864</v>
      </c>
      <c r="D38" s="92">
        <f t="shared" si="4"/>
        <v>109762030</v>
      </c>
      <c r="E38" s="92">
        <f t="shared" si="4"/>
        <v>1144954</v>
      </c>
      <c r="F38" s="92">
        <f t="shared" si="4"/>
        <v>8700195.6799999997</v>
      </c>
      <c r="G38" s="92">
        <f t="shared" si="4"/>
        <v>199940.3</v>
      </c>
      <c r="H38" s="92">
        <f t="shared" si="4"/>
        <v>2396177.09</v>
      </c>
      <c r="I38" s="92">
        <f t="shared" si="4"/>
        <v>862732</v>
      </c>
      <c r="J38" s="92">
        <f t="shared" si="4"/>
        <v>0</v>
      </c>
      <c r="K38" s="92">
        <f t="shared" si="4"/>
        <v>0</v>
      </c>
      <c r="L38" s="92">
        <f>SUM(L9:L36)</f>
        <v>0</v>
      </c>
      <c r="M38" s="92">
        <f t="shared" si="4"/>
        <v>0</v>
      </c>
      <c r="N38" s="92">
        <f t="shared" si="4"/>
        <v>0</v>
      </c>
      <c r="O38" s="92">
        <f t="shared" si="4"/>
        <v>0</v>
      </c>
      <c r="P38" s="92">
        <f t="shared" si="4"/>
        <v>0</v>
      </c>
      <c r="Q38" s="92">
        <f t="shared" si="4"/>
        <v>0</v>
      </c>
      <c r="R38" s="92">
        <f t="shared" si="4"/>
        <v>0</v>
      </c>
      <c r="S38" s="92">
        <f t="shared" si="4"/>
        <v>0</v>
      </c>
      <c r="T38" s="92">
        <f t="shared" si="4"/>
        <v>0</v>
      </c>
      <c r="U38" s="92">
        <f t="shared" si="4"/>
        <v>0</v>
      </c>
      <c r="V38" s="92">
        <f t="shared" si="4"/>
        <v>0</v>
      </c>
      <c r="W38" s="92">
        <f t="shared" si="4"/>
        <v>0</v>
      </c>
      <c r="X38" s="92">
        <f t="shared" si="4"/>
        <v>0</v>
      </c>
      <c r="Y38" s="92">
        <f t="shared" si="4"/>
        <v>0</v>
      </c>
      <c r="Z38" s="92">
        <f t="shared" si="4"/>
        <v>0</v>
      </c>
      <c r="AA38" s="92">
        <f t="shared" si="4"/>
        <v>0</v>
      </c>
      <c r="AB38" s="92">
        <f t="shared" si="4"/>
        <v>0</v>
      </c>
      <c r="AC38" s="92">
        <f t="shared" si="4"/>
        <v>0</v>
      </c>
      <c r="AD38" s="92">
        <f>SUM(AD9:AD35)</f>
        <v>12159045.07</v>
      </c>
      <c r="AE38" s="92">
        <f>SUM(AE9:AE35)</f>
        <v>11096372.77</v>
      </c>
      <c r="AF38" s="118">
        <f>AE38/AD38</f>
        <v>0.91260232247827333</v>
      </c>
    </row>
    <row r="39" spans="1:32" s="119" customFormat="1" x14ac:dyDescent="0.3">
      <c r="A39" s="146"/>
      <c r="B39" s="146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1"/>
    </row>
    <row r="40" spans="1:32" x14ac:dyDescent="0.3">
      <c r="A40" s="122"/>
      <c r="B40" s="69" t="s">
        <v>164</v>
      </c>
      <c r="C40" s="69"/>
      <c r="D40" s="123">
        <f>D38</f>
        <v>109762030</v>
      </c>
      <c r="E40" s="124"/>
      <c r="G40" s="126"/>
      <c r="H40" s="126"/>
      <c r="I40" s="126"/>
      <c r="J40" s="126"/>
      <c r="K40" s="126"/>
      <c r="L40" s="126"/>
      <c r="M40" s="126"/>
      <c r="N40" s="126"/>
      <c r="O40" s="126"/>
      <c r="P40" s="126"/>
      <c r="Q40" s="126"/>
      <c r="R40" s="126"/>
      <c r="S40" s="126"/>
      <c r="T40" s="126"/>
      <c r="U40" s="126"/>
      <c r="V40" s="126"/>
      <c r="W40" s="126"/>
      <c r="X40" s="126"/>
      <c r="Y40" s="126"/>
      <c r="Z40" s="126"/>
      <c r="AA40" s="126"/>
      <c r="AB40" s="126"/>
      <c r="AC40" s="126"/>
      <c r="AD40" s="69"/>
      <c r="AE40" s="69"/>
    </row>
    <row r="41" spans="1:32" ht="19.5" thickBot="1" x14ac:dyDescent="0.35">
      <c r="B41" s="119" t="s">
        <v>165</v>
      </c>
      <c r="C41" s="69"/>
      <c r="D41" s="127">
        <f>SUM(D40*0.3)</f>
        <v>32928609</v>
      </c>
      <c r="E41" s="128"/>
      <c r="AD41" s="119"/>
      <c r="AE41" s="69"/>
    </row>
    <row r="42" spans="1:32" ht="19.5" thickTop="1" x14ac:dyDescent="0.3">
      <c r="C42" s="69"/>
      <c r="D42" s="69"/>
      <c r="E42" s="129"/>
      <c r="AD42" s="69"/>
      <c r="AE42" s="69"/>
      <c r="AF42" s="130"/>
    </row>
    <row r="43" spans="1:32" x14ac:dyDescent="0.3">
      <c r="B43" s="69" t="s">
        <v>166</v>
      </c>
      <c r="C43" s="69"/>
      <c r="D43" s="128">
        <f>SUM(AE38)</f>
        <v>11096372.77</v>
      </c>
      <c r="E43" s="130"/>
      <c r="L43" s="92"/>
    </row>
    <row r="44" spans="1:32" x14ac:dyDescent="0.3">
      <c r="B44" s="119" t="s">
        <v>167</v>
      </c>
      <c r="D44" s="131">
        <f>SUM(D43/D40)</f>
        <v>0.10109482095037783</v>
      </c>
    </row>
    <row r="46" spans="1:32" x14ac:dyDescent="0.3">
      <c r="B46" s="69" t="s">
        <v>168</v>
      </c>
      <c r="C46" s="69"/>
      <c r="D46" s="129">
        <f>D43-D41</f>
        <v>-21832236.23</v>
      </c>
    </row>
  </sheetData>
  <mergeCells count="46"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6:A7"/>
    <mergeCell ref="B6:B7"/>
    <mergeCell ref="C6:E6"/>
    <mergeCell ref="F6:F7"/>
    <mergeCell ref="G6:G7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2:N42"/>
  <sheetViews>
    <sheetView topLeftCell="D22" zoomScale="70" zoomScaleNormal="70" workbookViewId="0">
      <selection activeCell="J31" sqref="J31"/>
    </sheetView>
  </sheetViews>
  <sheetFormatPr defaultColWidth="9.125" defaultRowHeight="21" x14ac:dyDescent="0.35"/>
  <cols>
    <col min="1" max="1" width="6.875" style="43" bestFit="1" customWidth="1"/>
    <col min="2" max="2" width="43.5" style="2" customWidth="1"/>
    <col min="3" max="3" width="14.375" style="44" customWidth="1"/>
    <col min="4" max="4" width="13.875" style="44" customWidth="1"/>
    <col min="5" max="5" width="10.25" style="2" customWidth="1"/>
    <col min="6" max="6" width="26.5" style="2" customWidth="1"/>
    <col min="7" max="7" width="14.375" style="44" customWidth="1"/>
    <col min="8" max="8" width="20" style="45" customWidth="1"/>
    <col min="9" max="9" width="18.625" style="46" customWidth="1"/>
    <col min="10" max="10" width="17.125" style="2" customWidth="1"/>
    <col min="11" max="11" width="29.625" style="2" customWidth="1"/>
    <col min="12" max="12" width="24.375" style="2" customWidth="1"/>
    <col min="13" max="13" width="12" style="2" customWidth="1"/>
    <col min="14" max="14" width="13.25" style="2" customWidth="1"/>
    <col min="15" max="16384" width="9.125" style="2"/>
  </cols>
  <sheetData>
    <row r="2" spans="1:14" x14ac:dyDescent="0.35">
      <c r="A2" s="310" t="s">
        <v>204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149" t="s">
        <v>0</v>
      </c>
    </row>
    <row r="3" spans="1:14" x14ac:dyDescent="0.35">
      <c r="A3" s="310" t="s">
        <v>1</v>
      </c>
      <c r="B3" s="310"/>
      <c r="C3" s="310"/>
      <c r="D3" s="310"/>
      <c r="E3" s="310"/>
      <c r="F3" s="310"/>
      <c r="G3" s="310"/>
      <c r="H3" s="310"/>
      <c r="I3" s="310"/>
      <c r="J3" s="310"/>
      <c r="K3" s="310"/>
      <c r="L3" s="310"/>
      <c r="M3" s="310"/>
    </row>
    <row r="4" spans="1:14" x14ac:dyDescent="0.35">
      <c r="A4" s="310" t="s">
        <v>198</v>
      </c>
      <c r="B4" s="310"/>
      <c r="C4" s="310"/>
      <c r="D4" s="310"/>
      <c r="E4" s="310"/>
      <c r="F4" s="310"/>
      <c r="G4" s="310"/>
      <c r="H4" s="310"/>
      <c r="I4" s="310"/>
      <c r="J4" s="310"/>
      <c r="K4" s="310"/>
      <c r="L4" s="310"/>
      <c r="M4" s="310"/>
    </row>
    <row r="5" spans="1:14" x14ac:dyDescent="0.35">
      <c r="A5" s="3"/>
      <c r="B5" s="149"/>
      <c r="C5" s="149"/>
      <c r="D5" s="149"/>
      <c r="E5" s="149"/>
      <c r="F5" s="149"/>
      <c r="G5" s="149"/>
      <c r="H5" s="149"/>
      <c r="I5" s="149"/>
      <c r="J5" s="149"/>
    </row>
    <row r="6" spans="1:14" ht="42" x14ac:dyDescent="0.35">
      <c r="A6" s="352" t="s">
        <v>2</v>
      </c>
      <c r="B6" s="353" t="s">
        <v>3</v>
      </c>
      <c r="C6" s="4" t="s">
        <v>4</v>
      </c>
      <c r="D6" s="5" t="s">
        <v>5</v>
      </c>
      <c r="E6" s="353" t="s">
        <v>6</v>
      </c>
      <c r="F6" s="353" t="s">
        <v>7</v>
      </c>
      <c r="G6" s="353"/>
      <c r="H6" s="354" t="s">
        <v>8</v>
      </c>
      <c r="I6" s="354"/>
      <c r="J6" s="355" t="s">
        <v>9</v>
      </c>
      <c r="K6" s="355" t="s">
        <v>10</v>
      </c>
      <c r="L6" s="362" t="s">
        <v>11</v>
      </c>
      <c r="M6" s="357" t="s">
        <v>12</v>
      </c>
      <c r="N6" s="358"/>
    </row>
    <row r="7" spans="1:14" ht="63" customHeight="1" x14ac:dyDescent="0.35">
      <c r="A7" s="343"/>
      <c r="B7" s="353"/>
      <c r="C7" s="6" t="s">
        <v>13</v>
      </c>
      <c r="D7" s="7" t="s">
        <v>14</v>
      </c>
      <c r="E7" s="353"/>
      <c r="F7" s="151" t="s">
        <v>15</v>
      </c>
      <c r="G7" s="152" t="s">
        <v>16</v>
      </c>
      <c r="H7" s="150" t="s">
        <v>17</v>
      </c>
      <c r="I7" s="11" t="s">
        <v>18</v>
      </c>
      <c r="J7" s="290"/>
      <c r="K7" s="290"/>
      <c r="L7" s="362"/>
      <c r="M7" s="157" t="s">
        <v>19</v>
      </c>
      <c r="N7" s="14" t="s">
        <v>20</v>
      </c>
    </row>
    <row r="8" spans="1:14" ht="21" customHeight="1" x14ac:dyDescent="0.35">
      <c r="A8" s="327">
        <v>1</v>
      </c>
      <c r="B8" s="58" t="s">
        <v>33</v>
      </c>
      <c r="C8" s="312">
        <v>300000</v>
      </c>
      <c r="D8" s="286">
        <v>254336</v>
      </c>
      <c r="E8" s="316" t="s">
        <v>21</v>
      </c>
      <c r="F8" s="290" t="s">
        <v>205</v>
      </c>
      <c r="G8" s="318">
        <v>250553</v>
      </c>
      <c r="H8" s="290" t="s">
        <v>205</v>
      </c>
      <c r="I8" s="322">
        <v>250553</v>
      </c>
      <c r="J8" s="60"/>
      <c r="K8" s="151"/>
      <c r="L8" s="297" t="s">
        <v>236</v>
      </c>
      <c r="M8" s="300" t="s">
        <v>23</v>
      </c>
      <c r="N8" s="303"/>
    </row>
    <row r="9" spans="1:14" ht="21" customHeight="1" x14ac:dyDescent="0.35">
      <c r="A9" s="328"/>
      <c r="B9" s="61" t="s">
        <v>37</v>
      </c>
      <c r="C9" s="313"/>
      <c r="D9" s="287"/>
      <c r="E9" s="317"/>
      <c r="F9" s="291"/>
      <c r="G9" s="293"/>
      <c r="H9" s="291"/>
      <c r="I9" s="323"/>
      <c r="J9" s="155" t="s">
        <v>25</v>
      </c>
      <c r="K9" s="18" t="s">
        <v>206</v>
      </c>
      <c r="L9" s="298"/>
      <c r="M9" s="301"/>
      <c r="N9" s="301"/>
    </row>
    <row r="10" spans="1:14" ht="21" customHeight="1" x14ac:dyDescent="0.35">
      <c r="A10" s="328"/>
      <c r="B10" s="61" t="s">
        <v>207</v>
      </c>
      <c r="C10" s="313"/>
      <c r="D10" s="287"/>
      <c r="E10" s="317"/>
      <c r="F10" s="291"/>
      <c r="G10" s="293"/>
      <c r="H10" s="291"/>
      <c r="I10" s="323"/>
      <c r="J10" s="155" t="s">
        <v>24</v>
      </c>
      <c r="K10" s="16" t="s">
        <v>208</v>
      </c>
      <c r="L10" s="298"/>
      <c r="M10" s="301"/>
      <c r="N10" s="301"/>
    </row>
    <row r="11" spans="1:14" ht="21" customHeight="1" x14ac:dyDescent="0.35">
      <c r="A11" s="329"/>
      <c r="B11" s="63"/>
      <c r="C11" s="314"/>
      <c r="D11" s="330"/>
      <c r="E11" s="331"/>
      <c r="F11" s="292"/>
      <c r="G11" s="294"/>
      <c r="H11" s="292"/>
      <c r="I11" s="324"/>
      <c r="J11" s="64"/>
      <c r="K11" s="154"/>
      <c r="L11" s="299"/>
      <c r="M11" s="302"/>
      <c r="N11" s="302"/>
    </row>
    <row r="12" spans="1:14" ht="21" customHeight="1" x14ac:dyDescent="0.35">
      <c r="A12" s="327">
        <v>2</v>
      </c>
      <c r="B12" s="58" t="s">
        <v>209</v>
      </c>
      <c r="C12" s="312">
        <v>466000</v>
      </c>
      <c r="D12" s="286">
        <v>498620</v>
      </c>
      <c r="E12" s="316" t="s">
        <v>21</v>
      </c>
      <c r="F12" s="151" t="s">
        <v>210</v>
      </c>
      <c r="G12" s="59">
        <v>498620</v>
      </c>
      <c r="H12" s="336" t="s">
        <v>210</v>
      </c>
      <c r="I12" s="322">
        <v>498620</v>
      </c>
      <c r="J12" s="60"/>
      <c r="K12" s="151"/>
      <c r="L12" s="297" t="s">
        <v>237</v>
      </c>
      <c r="M12" s="300"/>
      <c r="N12" s="300" t="s">
        <v>23</v>
      </c>
    </row>
    <row r="13" spans="1:14" ht="21" customHeight="1" x14ac:dyDescent="0.35">
      <c r="A13" s="328"/>
      <c r="B13" s="61" t="s">
        <v>211</v>
      </c>
      <c r="C13" s="313"/>
      <c r="D13" s="287"/>
      <c r="E13" s="317"/>
      <c r="F13" s="158" t="s">
        <v>212</v>
      </c>
      <c r="G13" s="62">
        <v>531790</v>
      </c>
      <c r="H13" s="337"/>
      <c r="I13" s="323"/>
      <c r="J13" s="155" t="s">
        <v>22</v>
      </c>
      <c r="K13" s="18" t="s">
        <v>213</v>
      </c>
      <c r="L13" s="298"/>
      <c r="M13" s="371"/>
      <c r="N13" s="371"/>
    </row>
    <row r="14" spans="1:14" ht="21" customHeight="1" x14ac:dyDescent="0.35">
      <c r="A14" s="328"/>
      <c r="B14" s="61" t="s">
        <v>214</v>
      </c>
      <c r="C14" s="313"/>
      <c r="D14" s="287"/>
      <c r="E14" s="317"/>
      <c r="F14" s="155" t="s">
        <v>215</v>
      </c>
      <c r="G14" s="156">
        <v>541527</v>
      </c>
      <c r="H14" s="337"/>
      <c r="I14" s="323"/>
      <c r="J14" s="155" t="s">
        <v>24</v>
      </c>
      <c r="K14" s="16" t="s">
        <v>208</v>
      </c>
      <c r="L14" s="298"/>
      <c r="M14" s="371"/>
      <c r="N14" s="371"/>
    </row>
    <row r="15" spans="1:14" ht="21" customHeight="1" x14ac:dyDescent="0.35">
      <c r="A15" s="327">
        <v>3</v>
      </c>
      <c r="B15" s="58" t="s">
        <v>216</v>
      </c>
      <c r="C15" s="312">
        <v>8280</v>
      </c>
      <c r="D15" s="286">
        <v>8859.6</v>
      </c>
      <c r="E15" s="316" t="s">
        <v>21</v>
      </c>
      <c r="F15" s="173" t="s">
        <v>217</v>
      </c>
      <c r="G15" s="152">
        <v>8859.6</v>
      </c>
      <c r="H15" s="332" t="s">
        <v>217</v>
      </c>
      <c r="I15" s="318">
        <v>8859.6</v>
      </c>
      <c r="J15" s="60"/>
      <c r="K15" s="177"/>
      <c r="L15" s="297" t="s">
        <v>174</v>
      </c>
      <c r="M15" s="315" t="s">
        <v>23</v>
      </c>
      <c r="N15" s="303"/>
    </row>
    <row r="16" spans="1:14" ht="21" customHeight="1" x14ac:dyDescent="0.35">
      <c r="A16" s="328"/>
      <c r="B16" s="61" t="s">
        <v>218</v>
      </c>
      <c r="C16" s="313"/>
      <c r="D16" s="287"/>
      <c r="E16" s="317"/>
      <c r="F16" s="174" t="s">
        <v>219</v>
      </c>
      <c r="G16" s="153">
        <v>9223.4</v>
      </c>
      <c r="H16" s="333"/>
      <c r="I16" s="293"/>
      <c r="J16" s="155" t="s">
        <v>22</v>
      </c>
      <c r="K16" s="18" t="s">
        <v>244</v>
      </c>
      <c r="L16" s="298"/>
      <c r="M16" s="363"/>
      <c r="N16" s="301"/>
    </row>
    <row r="17" spans="1:14" ht="32.25" customHeight="1" x14ac:dyDescent="0.35">
      <c r="A17" s="328"/>
      <c r="B17" s="61"/>
      <c r="C17" s="313"/>
      <c r="D17" s="287"/>
      <c r="E17" s="317"/>
      <c r="F17" s="339" t="s">
        <v>220</v>
      </c>
      <c r="G17" s="341" t="s">
        <v>221</v>
      </c>
      <c r="H17" s="333"/>
      <c r="I17" s="293"/>
      <c r="J17" s="155" t="s">
        <v>24</v>
      </c>
      <c r="K17" s="16" t="s">
        <v>222</v>
      </c>
      <c r="L17" s="298"/>
      <c r="M17" s="363"/>
      <c r="N17" s="301"/>
    </row>
    <row r="18" spans="1:14" ht="32.25" customHeight="1" x14ac:dyDescent="0.35">
      <c r="A18" s="329"/>
      <c r="B18" s="63"/>
      <c r="C18" s="314"/>
      <c r="D18" s="330"/>
      <c r="E18" s="331"/>
      <c r="F18" s="340"/>
      <c r="G18" s="342"/>
      <c r="H18" s="334"/>
      <c r="I18" s="294"/>
      <c r="J18" s="64"/>
      <c r="K18" s="154"/>
      <c r="L18" s="299"/>
      <c r="M18" s="364"/>
      <c r="N18" s="302"/>
    </row>
    <row r="19" spans="1:14" ht="32.25" customHeight="1" x14ac:dyDescent="0.35">
      <c r="A19" s="327">
        <v>4</v>
      </c>
      <c r="B19" s="58" t="s">
        <v>223</v>
      </c>
      <c r="C19" s="312">
        <v>396732</v>
      </c>
      <c r="D19" s="286">
        <v>414197</v>
      </c>
      <c r="E19" s="316" t="s">
        <v>21</v>
      </c>
      <c r="F19" s="332" t="s">
        <v>224</v>
      </c>
      <c r="G19" s="318" t="s">
        <v>225</v>
      </c>
      <c r="H19" s="319" t="s">
        <v>224</v>
      </c>
      <c r="I19" s="322" t="s">
        <v>225</v>
      </c>
      <c r="J19" s="60"/>
      <c r="K19" s="151"/>
      <c r="L19" s="297" t="s">
        <v>174</v>
      </c>
      <c r="M19" s="300"/>
      <c r="N19" s="300" t="s">
        <v>23</v>
      </c>
    </row>
    <row r="20" spans="1:14" ht="32.25" customHeight="1" x14ac:dyDescent="0.35">
      <c r="A20" s="328"/>
      <c r="B20" s="175" t="s">
        <v>226</v>
      </c>
      <c r="C20" s="313"/>
      <c r="D20" s="287"/>
      <c r="E20" s="317"/>
      <c r="F20" s="333"/>
      <c r="G20" s="293"/>
      <c r="H20" s="320"/>
      <c r="I20" s="323"/>
      <c r="J20" s="155"/>
      <c r="K20" s="18"/>
      <c r="L20" s="298"/>
      <c r="M20" s="371"/>
      <c r="N20" s="371"/>
    </row>
    <row r="21" spans="1:14" ht="21" customHeight="1" x14ac:dyDescent="0.35">
      <c r="A21" s="328"/>
      <c r="B21" s="61" t="s">
        <v>227</v>
      </c>
      <c r="C21" s="313"/>
      <c r="D21" s="287"/>
      <c r="E21" s="317"/>
      <c r="F21" s="339" t="s">
        <v>228</v>
      </c>
      <c r="G21" s="341">
        <v>416444</v>
      </c>
      <c r="H21" s="320"/>
      <c r="I21" s="323"/>
      <c r="J21" s="155" t="s">
        <v>22</v>
      </c>
      <c r="K21" s="16" t="s">
        <v>229</v>
      </c>
      <c r="L21" s="298"/>
      <c r="M21" s="371"/>
      <c r="N21" s="371"/>
    </row>
    <row r="22" spans="1:14" ht="21" customHeight="1" x14ac:dyDescent="0.35">
      <c r="A22" s="328"/>
      <c r="B22" s="61"/>
      <c r="C22" s="313"/>
      <c r="D22" s="287"/>
      <c r="E22" s="317"/>
      <c r="F22" s="339"/>
      <c r="G22" s="341"/>
      <c r="H22" s="320"/>
      <c r="I22" s="323"/>
      <c r="J22" s="155" t="s">
        <v>24</v>
      </c>
      <c r="K22" s="16" t="s">
        <v>230</v>
      </c>
      <c r="L22" s="298"/>
      <c r="M22" s="371"/>
      <c r="N22" s="371"/>
    </row>
    <row r="23" spans="1:14" ht="21" customHeight="1" x14ac:dyDescent="0.35">
      <c r="A23" s="328"/>
      <c r="B23" s="61"/>
      <c r="C23" s="313"/>
      <c r="D23" s="287"/>
      <c r="E23" s="317"/>
      <c r="F23" s="339" t="s">
        <v>231</v>
      </c>
      <c r="G23" s="341">
        <v>422650</v>
      </c>
      <c r="H23" s="320"/>
      <c r="I23" s="323"/>
      <c r="J23" s="176"/>
      <c r="K23" s="16"/>
      <c r="L23" s="298"/>
      <c r="M23" s="371"/>
      <c r="N23" s="371"/>
    </row>
    <row r="24" spans="1:14" ht="21" customHeight="1" x14ac:dyDescent="0.35">
      <c r="A24" s="329"/>
      <c r="B24" s="63"/>
      <c r="C24" s="314"/>
      <c r="D24" s="330"/>
      <c r="E24" s="331"/>
      <c r="F24" s="340"/>
      <c r="G24" s="342"/>
      <c r="H24" s="321"/>
      <c r="I24" s="324"/>
      <c r="J24" s="64"/>
      <c r="K24" s="154"/>
      <c r="L24" s="298"/>
      <c r="M24" s="371"/>
      <c r="N24" s="371"/>
    </row>
    <row r="25" spans="1:14" ht="21" customHeight="1" x14ac:dyDescent="0.35">
      <c r="A25" s="327">
        <v>5</v>
      </c>
      <c r="B25" s="58" t="s">
        <v>33</v>
      </c>
      <c r="C25" s="312">
        <v>467000</v>
      </c>
      <c r="D25" s="286">
        <v>385084</v>
      </c>
      <c r="E25" s="316" t="s">
        <v>21</v>
      </c>
      <c r="F25" s="332" t="s">
        <v>232</v>
      </c>
      <c r="G25" s="318">
        <v>380073</v>
      </c>
      <c r="H25" s="332" t="s">
        <v>232</v>
      </c>
      <c r="I25" s="318">
        <v>380073</v>
      </c>
      <c r="J25" s="60"/>
      <c r="K25" s="151"/>
      <c r="L25" s="297" t="s">
        <v>236</v>
      </c>
      <c r="M25" s="315" t="s">
        <v>23</v>
      </c>
      <c r="N25" s="303"/>
    </row>
    <row r="26" spans="1:14" ht="21" customHeight="1" x14ac:dyDescent="0.35">
      <c r="A26" s="328"/>
      <c r="B26" s="61" t="s">
        <v>37</v>
      </c>
      <c r="C26" s="313"/>
      <c r="D26" s="287"/>
      <c r="E26" s="317"/>
      <c r="F26" s="333"/>
      <c r="G26" s="293"/>
      <c r="H26" s="333"/>
      <c r="I26" s="293"/>
      <c r="J26" s="155" t="s">
        <v>25</v>
      </c>
      <c r="K26" s="178" t="s">
        <v>233</v>
      </c>
      <c r="L26" s="298"/>
      <c r="M26" s="363"/>
      <c r="N26" s="301"/>
    </row>
    <row r="27" spans="1:14" ht="21" customHeight="1" x14ac:dyDescent="0.35">
      <c r="A27" s="328"/>
      <c r="B27" s="61" t="s">
        <v>234</v>
      </c>
      <c r="C27" s="313"/>
      <c r="D27" s="287"/>
      <c r="E27" s="317"/>
      <c r="F27" s="333"/>
      <c r="G27" s="293"/>
      <c r="H27" s="333"/>
      <c r="I27" s="293"/>
      <c r="J27" s="155" t="s">
        <v>24</v>
      </c>
      <c r="K27" s="16" t="s">
        <v>235</v>
      </c>
      <c r="L27" s="298"/>
      <c r="M27" s="363"/>
      <c r="N27" s="301"/>
    </row>
    <row r="28" spans="1:14" ht="21" customHeight="1" x14ac:dyDescent="0.35">
      <c r="A28" s="329"/>
      <c r="B28" s="63"/>
      <c r="C28" s="314"/>
      <c r="D28" s="330"/>
      <c r="E28" s="331"/>
      <c r="F28" s="334"/>
      <c r="G28" s="294"/>
      <c r="H28" s="334"/>
      <c r="I28" s="294"/>
      <c r="J28" s="64"/>
      <c r="K28" s="154"/>
      <c r="L28" s="299"/>
      <c r="M28" s="364"/>
      <c r="N28" s="302"/>
    </row>
    <row r="29" spans="1:14" ht="21.75" customHeight="1" x14ac:dyDescent="0.35">
      <c r="A29" s="25"/>
      <c r="B29" s="288" t="s">
        <v>243</v>
      </c>
      <c r="C29" s="288"/>
      <c r="D29" s="288"/>
      <c r="E29" s="288"/>
      <c r="F29" s="288"/>
      <c r="G29" s="288"/>
      <c r="H29" s="289"/>
      <c r="I29" s="26">
        <v>1525205.6</v>
      </c>
      <c r="J29" s="27"/>
      <c r="K29" s="28"/>
      <c r="L29" s="66"/>
      <c r="M29" s="67"/>
      <c r="N29" s="68"/>
    </row>
    <row r="30" spans="1:14" ht="21" customHeight="1" x14ac:dyDescent="0.35">
      <c r="A30" s="29"/>
      <c r="B30" s="30"/>
      <c r="C30" s="31"/>
      <c r="D30" s="31"/>
      <c r="E30" s="30"/>
      <c r="F30" s="30"/>
      <c r="G30" s="31"/>
      <c r="H30" s="32"/>
      <c r="I30" s="33"/>
      <c r="J30" s="30"/>
      <c r="K30" s="30"/>
      <c r="L30" s="34"/>
      <c r="M30" s="34"/>
      <c r="N30" s="34"/>
    </row>
    <row r="31" spans="1:14" x14ac:dyDescent="0.35">
      <c r="A31" s="3"/>
      <c r="B31" s="149"/>
      <c r="C31" s="149"/>
      <c r="D31" s="149"/>
      <c r="E31" s="149"/>
      <c r="F31" s="149"/>
      <c r="G31" s="149"/>
      <c r="H31" s="149"/>
      <c r="I31" s="203"/>
      <c r="J31" s="203"/>
      <c r="K31" s="46"/>
    </row>
    <row r="32" spans="1:14" x14ac:dyDescent="0.35">
      <c r="A32" s="310" t="s">
        <v>197</v>
      </c>
      <c r="B32" s="310"/>
      <c r="C32" s="310"/>
      <c r="D32" s="310"/>
      <c r="E32" s="310"/>
      <c r="F32" s="310"/>
      <c r="G32" s="310"/>
      <c r="H32" s="310"/>
      <c r="I32" s="310"/>
      <c r="J32" s="310"/>
      <c r="K32" s="310"/>
      <c r="L32" s="310"/>
      <c r="M32" s="310"/>
      <c r="N32" s="149" t="s">
        <v>0</v>
      </c>
    </row>
    <row r="33" spans="1:14" x14ac:dyDescent="0.35">
      <c r="A33" s="310" t="s">
        <v>1</v>
      </c>
      <c r="B33" s="310"/>
      <c r="C33" s="310"/>
      <c r="D33" s="310"/>
      <c r="E33" s="310"/>
      <c r="F33" s="310"/>
      <c r="G33" s="310"/>
      <c r="H33" s="310"/>
      <c r="I33" s="310"/>
      <c r="J33" s="310"/>
      <c r="K33" s="310"/>
      <c r="L33" s="310"/>
      <c r="M33" s="310"/>
      <c r="N33" s="34"/>
    </row>
    <row r="34" spans="1:14" x14ac:dyDescent="0.35">
      <c r="A34" s="310" t="s">
        <v>198</v>
      </c>
      <c r="B34" s="310"/>
      <c r="C34" s="310"/>
      <c r="D34" s="310"/>
      <c r="E34" s="310"/>
      <c r="F34" s="310"/>
      <c r="G34" s="310"/>
      <c r="H34" s="310"/>
      <c r="I34" s="310"/>
      <c r="J34" s="310"/>
      <c r="K34" s="310"/>
      <c r="L34" s="310"/>
      <c r="M34" s="310"/>
      <c r="N34" s="34"/>
    </row>
    <row r="35" spans="1:14" x14ac:dyDescent="0.35">
      <c r="A35" s="149"/>
      <c r="B35" s="149"/>
      <c r="C35" s="149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34"/>
    </row>
    <row r="36" spans="1:14" ht="42" x14ac:dyDescent="0.35">
      <c r="A36" s="352" t="s">
        <v>2</v>
      </c>
      <c r="B36" s="353" t="s">
        <v>3</v>
      </c>
      <c r="C36" s="4" t="s">
        <v>4</v>
      </c>
      <c r="D36" s="5" t="s">
        <v>5</v>
      </c>
      <c r="E36" s="353" t="s">
        <v>6</v>
      </c>
      <c r="F36" s="353" t="s">
        <v>7</v>
      </c>
      <c r="G36" s="353"/>
      <c r="H36" s="354" t="s">
        <v>8</v>
      </c>
      <c r="I36" s="354"/>
      <c r="J36" s="355" t="s">
        <v>9</v>
      </c>
      <c r="K36" s="355" t="s">
        <v>10</v>
      </c>
      <c r="L36" s="356" t="s">
        <v>11</v>
      </c>
      <c r="M36" s="357" t="s">
        <v>12</v>
      </c>
      <c r="N36" s="358"/>
    </row>
    <row r="37" spans="1:14" ht="63" x14ac:dyDescent="0.35">
      <c r="A37" s="343"/>
      <c r="B37" s="353"/>
      <c r="C37" s="6" t="s">
        <v>13</v>
      </c>
      <c r="D37" s="7" t="s">
        <v>14</v>
      </c>
      <c r="E37" s="353"/>
      <c r="F37" s="151" t="s">
        <v>15</v>
      </c>
      <c r="G37" s="152" t="s">
        <v>16</v>
      </c>
      <c r="H37" s="150" t="s">
        <v>17</v>
      </c>
      <c r="I37" s="11" t="s">
        <v>18</v>
      </c>
      <c r="J37" s="290"/>
      <c r="K37" s="290"/>
      <c r="L37" s="356"/>
      <c r="M37" s="157" t="s">
        <v>19</v>
      </c>
      <c r="N37" s="14" t="s">
        <v>20</v>
      </c>
    </row>
    <row r="38" spans="1:14" x14ac:dyDescent="0.35">
      <c r="A38" s="343">
        <v>1</v>
      </c>
      <c r="B38" s="15" t="s">
        <v>199</v>
      </c>
      <c r="C38" s="346">
        <v>1800000</v>
      </c>
      <c r="D38" s="346">
        <v>1924423.89</v>
      </c>
      <c r="E38" s="348" t="s">
        <v>34</v>
      </c>
      <c r="F38" s="290" t="s">
        <v>200</v>
      </c>
      <c r="G38" s="318">
        <v>1924500</v>
      </c>
      <c r="H38" s="290" t="s">
        <v>200</v>
      </c>
      <c r="I38" s="322">
        <v>1924423.89</v>
      </c>
      <c r="J38" s="47"/>
      <c r="K38" s="41"/>
      <c r="L38" s="307" t="s">
        <v>242</v>
      </c>
      <c r="M38" s="36"/>
      <c r="N38" s="281"/>
    </row>
    <row r="39" spans="1:14" ht="21" customHeight="1" x14ac:dyDescent="0.35">
      <c r="A39" s="344"/>
      <c r="B39" s="16" t="s">
        <v>48</v>
      </c>
      <c r="C39" s="347"/>
      <c r="D39" s="347"/>
      <c r="E39" s="349"/>
      <c r="F39" s="291"/>
      <c r="G39" s="293"/>
      <c r="H39" s="291"/>
      <c r="I39" s="323"/>
      <c r="J39" s="155" t="s">
        <v>25</v>
      </c>
      <c r="K39" s="18" t="s">
        <v>201</v>
      </c>
      <c r="L39" s="308"/>
      <c r="M39" s="295" t="s">
        <v>23</v>
      </c>
      <c r="N39" s="282"/>
    </row>
    <row r="40" spans="1:14" ht="21" customHeight="1" x14ac:dyDescent="0.35">
      <c r="A40" s="344"/>
      <c r="B40" s="16" t="s">
        <v>202</v>
      </c>
      <c r="C40" s="347"/>
      <c r="D40" s="347"/>
      <c r="E40" s="349"/>
      <c r="F40" s="291"/>
      <c r="G40" s="293"/>
      <c r="H40" s="291"/>
      <c r="I40" s="323"/>
      <c r="J40" s="155" t="s">
        <v>24</v>
      </c>
      <c r="K40" s="16" t="s">
        <v>203</v>
      </c>
      <c r="L40" s="308"/>
      <c r="M40" s="296"/>
      <c r="N40" s="282"/>
    </row>
    <row r="41" spans="1:14" ht="20.25" customHeight="1" x14ac:dyDescent="0.35">
      <c r="A41" s="345"/>
      <c r="B41" s="20"/>
      <c r="C41" s="347"/>
      <c r="D41" s="347"/>
      <c r="E41" s="350"/>
      <c r="F41" s="292"/>
      <c r="G41" s="294"/>
      <c r="H41" s="291"/>
      <c r="I41" s="324"/>
      <c r="J41" s="53"/>
      <c r="K41" s="154"/>
      <c r="L41" s="309"/>
      <c r="M41" s="38"/>
      <c r="N41" s="282"/>
    </row>
    <row r="42" spans="1:14" x14ac:dyDescent="0.35">
      <c r="A42" s="25"/>
      <c r="B42" s="288" t="s">
        <v>32</v>
      </c>
      <c r="C42" s="288"/>
      <c r="D42" s="288"/>
      <c r="E42" s="288"/>
      <c r="F42" s="288"/>
      <c r="G42" s="288"/>
      <c r="H42" s="289"/>
      <c r="I42" s="26">
        <f>SUM(I38:I41)</f>
        <v>1924423.89</v>
      </c>
      <c r="J42" s="27"/>
      <c r="K42" s="28"/>
      <c r="L42" s="40"/>
      <c r="M42" s="40"/>
      <c r="N42" s="40"/>
    </row>
  </sheetData>
  <mergeCells count="94">
    <mergeCell ref="N19:N24"/>
    <mergeCell ref="M19:M24"/>
    <mergeCell ref="L19:L24"/>
    <mergeCell ref="N25:N28"/>
    <mergeCell ref="M25:M28"/>
    <mergeCell ref="L25:L28"/>
    <mergeCell ref="N12:N14"/>
    <mergeCell ref="M12:M14"/>
    <mergeCell ref="L12:L14"/>
    <mergeCell ref="L15:L18"/>
    <mergeCell ref="M15:M18"/>
    <mergeCell ref="N15:N18"/>
    <mergeCell ref="A25:A28"/>
    <mergeCell ref="C25:C28"/>
    <mergeCell ref="D25:D28"/>
    <mergeCell ref="E25:E28"/>
    <mergeCell ref="F25:F28"/>
    <mergeCell ref="G23:G24"/>
    <mergeCell ref="G25:G28"/>
    <mergeCell ref="D19:D24"/>
    <mergeCell ref="E19:E24"/>
    <mergeCell ref="F19:F20"/>
    <mergeCell ref="G19:G20"/>
    <mergeCell ref="A15:A18"/>
    <mergeCell ref="C15:C18"/>
    <mergeCell ref="D15:D18"/>
    <mergeCell ref="E15:E18"/>
    <mergeCell ref="H15:H18"/>
    <mergeCell ref="F17:F18"/>
    <mergeCell ref="G17:G18"/>
    <mergeCell ref="B42:H42"/>
    <mergeCell ref="F8:F11"/>
    <mergeCell ref="G8:G11"/>
    <mergeCell ref="A12:A14"/>
    <mergeCell ref="C12:C14"/>
    <mergeCell ref="D12:D14"/>
    <mergeCell ref="E12:E14"/>
    <mergeCell ref="H12:H14"/>
    <mergeCell ref="A19:A24"/>
    <mergeCell ref="C19:C24"/>
    <mergeCell ref="A38:A41"/>
    <mergeCell ref="C38:C41"/>
    <mergeCell ref="D38:D41"/>
    <mergeCell ref="E38:E41"/>
    <mergeCell ref="F38:F41"/>
    <mergeCell ref="G38:G41"/>
    <mergeCell ref="N38:N41"/>
    <mergeCell ref="M39:M40"/>
    <mergeCell ref="K36:K37"/>
    <mergeCell ref="L36:L37"/>
    <mergeCell ref="M36:N36"/>
    <mergeCell ref="H38:H41"/>
    <mergeCell ref="A32:M32"/>
    <mergeCell ref="A33:M33"/>
    <mergeCell ref="A34:M34"/>
    <mergeCell ref="A36:A37"/>
    <mergeCell ref="B36:B37"/>
    <mergeCell ref="E36:E37"/>
    <mergeCell ref="F36:G36"/>
    <mergeCell ref="H36:I36"/>
    <mergeCell ref="J36:J37"/>
    <mergeCell ref="I38:I41"/>
    <mergeCell ref="L38:L41"/>
    <mergeCell ref="B29:H29"/>
    <mergeCell ref="H25:H28"/>
    <mergeCell ref="I25:I28"/>
    <mergeCell ref="N8:N11"/>
    <mergeCell ref="L6:L7"/>
    <mergeCell ref="M6:N6"/>
    <mergeCell ref="I8:I11"/>
    <mergeCell ref="L8:L11"/>
    <mergeCell ref="M8:M11"/>
    <mergeCell ref="I12:I14"/>
    <mergeCell ref="I15:I18"/>
    <mergeCell ref="H19:H24"/>
    <mergeCell ref="I19:I24"/>
    <mergeCell ref="F21:F22"/>
    <mergeCell ref="G21:G22"/>
    <mergeCell ref="F23:F24"/>
    <mergeCell ref="A8:A11"/>
    <mergeCell ref="C8:C11"/>
    <mergeCell ref="D8:D11"/>
    <mergeCell ref="E8:E11"/>
    <mergeCell ref="H8:H11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  <pageSetUpPr fitToPage="1"/>
  </sheetPr>
  <dimension ref="A1:AR46"/>
  <sheetViews>
    <sheetView topLeftCell="C4" zoomScale="85" zoomScaleNormal="85" zoomScaleSheetLayoutView="100" workbookViewId="0">
      <pane ySplit="4" topLeftCell="A32" activePane="bottomLeft" state="frozen"/>
      <selection activeCell="R4" sqref="R4"/>
      <selection pane="bottomLeft" activeCell="J38" sqref="J38"/>
    </sheetView>
  </sheetViews>
  <sheetFormatPr defaultColWidth="8.75" defaultRowHeight="18.75" x14ac:dyDescent="0.3"/>
  <cols>
    <col min="1" max="1" width="8.75" style="69"/>
    <col min="2" max="2" width="39.875" style="69" customWidth="1"/>
    <col min="3" max="3" width="18.125" style="125" customWidth="1"/>
    <col min="4" max="4" width="13.25" style="125" customWidth="1"/>
    <col min="5" max="5" width="12" style="125" customWidth="1"/>
    <col min="6" max="9" width="12.25" style="125" customWidth="1"/>
    <col min="10" max="10" width="13.25" style="125" customWidth="1"/>
    <col min="11" max="11" width="12.25" style="125" customWidth="1"/>
    <col min="12" max="15" width="12.25" style="125" hidden="1" customWidth="1"/>
    <col min="16" max="22" width="14.625" style="125" hidden="1" customWidth="1"/>
    <col min="23" max="23" width="13.875" style="125" hidden="1" customWidth="1"/>
    <col min="24" max="29" width="14.625" style="125" hidden="1" customWidth="1"/>
    <col min="30" max="30" width="13.625" style="125" customWidth="1"/>
    <col min="31" max="31" width="13.25" style="125" customWidth="1"/>
    <col min="32" max="32" width="12.25" style="69" customWidth="1"/>
    <col min="33" max="34" width="8.75" style="69"/>
    <col min="35" max="35" width="9.375" style="69" bestFit="1" customWidth="1"/>
    <col min="36" max="16384" width="8.75" style="69"/>
  </cols>
  <sheetData>
    <row r="1" spans="1:44" x14ac:dyDescent="0.3">
      <c r="A1" s="278" t="s">
        <v>136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  <c r="W1" s="278"/>
      <c r="X1" s="278"/>
      <c r="Y1" s="278"/>
      <c r="Z1" s="278"/>
      <c r="AA1" s="278"/>
      <c r="AB1" s="278"/>
      <c r="AC1" s="278"/>
      <c r="AD1" s="278"/>
      <c r="AE1" s="278"/>
      <c r="AF1" s="278"/>
    </row>
    <row r="2" spans="1:44" x14ac:dyDescent="0.3">
      <c r="A2" s="278" t="s">
        <v>137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  <c r="Q2" s="278"/>
      <c r="R2" s="278"/>
      <c r="S2" s="278"/>
      <c r="T2" s="278"/>
      <c r="U2" s="278"/>
      <c r="V2" s="278"/>
      <c r="W2" s="278"/>
      <c r="X2" s="278"/>
      <c r="Y2" s="278"/>
      <c r="Z2" s="278"/>
      <c r="AA2" s="278"/>
      <c r="AB2" s="278"/>
      <c r="AC2" s="278"/>
      <c r="AD2" s="278"/>
      <c r="AE2" s="278"/>
      <c r="AF2" s="278"/>
    </row>
    <row r="3" spans="1:44" x14ac:dyDescent="0.3">
      <c r="A3" s="279" t="s">
        <v>1</v>
      </c>
      <c r="B3" s="279"/>
      <c r="C3" s="279"/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  <c r="O3" s="279"/>
      <c r="P3" s="279"/>
      <c r="Q3" s="279"/>
      <c r="R3" s="279"/>
      <c r="S3" s="279"/>
      <c r="T3" s="279"/>
      <c r="U3" s="279"/>
      <c r="V3" s="279"/>
      <c r="W3" s="279"/>
      <c r="X3" s="279"/>
      <c r="Y3" s="279"/>
      <c r="Z3" s="279"/>
      <c r="AA3" s="279"/>
      <c r="AB3" s="279"/>
      <c r="AC3" s="279"/>
      <c r="AD3" s="279"/>
      <c r="AE3" s="279"/>
      <c r="AF3" s="279"/>
    </row>
    <row r="4" spans="1:44" x14ac:dyDescent="0.3">
      <c r="A4" s="190"/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90"/>
      <c r="W4" s="190"/>
      <c r="X4" s="190"/>
      <c r="Y4" s="190"/>
      <c r="Z4" s="190"/>
      <c r="AA4" s="190"/>
      <c r="AB4" s="190"/>
      <c r="AC4" s="190"/>
      <c r="AD4" s="190"/>
      <c r="AE4" s="190"/>
      <c r="AF4" s="190"/>
    </row>
    <row r="5" spans="1:44" ht="33.75" customHeight="1" x14ac:dyDescent="0.3">
      <c r="A5" s="190"/>
      <c r="B5" s="190"/>
      <c r="C5" s="190"/>
      <c r="D5" s="190"/>
      <c r="E5" s="190"/>
      <c r="F5" s="280">
        <v>243162</v>
      </c>
      <c r="G5" s="269"/>
      <c r="H5" s="280">
        <v>243193</v>
      </c>
      <c r="I5" s="269"/>
      <c r="J5" s="280">
        <v>243223</v>
      </c>
      <c r="K5" s="269"/>
      <c r="L5" s="280">
        <v>23743</v>
      </c>
      <c r="M5" s="269"/>
      <c r="N5" s="280">
        <v>23774</v>
      </c>
      <c r="O5" s="269"/>
      <c r="P5" s="273">
        <v>23802</v>
      </c>
      <c r="Q5" s="274"/>
      <c r="R5" s="273">
        <v>23833</v>
      </c>
      <c r="S5" s="274"/>
      <c r="T5" s="273">
        <v>23863</v>
      </c>
      <c r="U5" s="274"/>
      <c r="V5" s="273">
        <v>23894</v>
      </c>
      <c r="W5" s="274"/>
      <c r="X5" s="273">
        <v>23924</v>
      </c>
      <c r="Y5" s="274"/>
      <c r="Z5" s="273">
        <v>23955</v>
      </c>
      <c r="AA5" s="274"/>
      <c r="AB5" s="273">
        <v>23986</v>
      </c>
      <c r="AC5" s="274"/>
      <c r="AD5" s="275" t="s">
        <v>281</v>
      </c>
      <c r="AE5" s="276"/>
      <c r="AF5" s="277"/>
    </row>
    <row r="6" spans="1:44" ht="36" customHeight="1" x14ac:dyDescent="0.3">
      <c r="A6" s="269" t="s">
        <v>138</v>
      </c>
      <c r="B6" s="269" t="s">
        <v>139</v>
      </c>
      <c r="C6" s="270" t="s">
        <v>140</v>
      </c>
      <c r="D6" s="271"/>
      <c r="E6" s="272"/>
      <c r="F6" s="272" t="s">
        <v>141</v>
      </c>
      <c r="G6" s="268" t="s">
        <v>142</v>
      </c>
      <c r="H6" s="268" t="s">
        <v>141</v>
      </c>
      <c r="I6" s="268" t="s">
        <v>142</v>
      </c>
      <c r="J6" s="268" t="s">
        <v>141</v>
      </c>
      <c r="K6" s="270" t="s">
        <v>142</v>
      </c>
      <c r="L6" s="265" t="s">
        <v>141</v>
      </c>
      <c r="M6" s="265" t="s">
        <v>142</v>
      </c>
      <c r="N6" s="265" t="s">
        <v>141</v>
      </c>
      <c r="O6" s="265" t="s">
        <v>142</v>
      </c>
      <c r="P6" s="265" t="s">
        <v>141</v>
      </c>
      <c r="Q6" s="265" t="s">
        <v>142</v>
      </c>
      <c r="R6" s="265" t="s">
        <v>141</v>
      </c>
      <c r="S6" s="265" t="s">
        <v>142</v>
      </c>
      <c r="T6" s="265" t="s">
        <v>141</v>
      </c>
      <c r="U6" s="265" t="s">
        <v>142</v>
      </c>
      <c r="V6" s="265" t="s">
        <v>141</v>
      </c>
      <c r="W6" s="265" t="s">
        <v>142</v>
      </c>
      <c r="X6" s="265" t="s">
        <v>141</v>
      </c>
      <c r="Y6" s="265" t="s">
        <v>142</v>
      </c>
      <c r="Z6" s="265" t="s">
        <v>141</v>
      </c>
      <c r="AA6" s="265" t="s">
        <v>142</v>
      </c>
      <c r="AB6" s="265" t="s">
        <v>141</v>
      </c>
      <c r="AC6" s="265" t="s">
        <v>142</v>
      </c>
      <c r="AD6" s="268" t="s">
        <v>143</v>
      </c>
      <c r="AE6" s="268" t="s">
        <v>144</v>
      </c>
      <c r="AF6" s="267" t="s">
        <v>145</v>
      </c>
    </row>
    <row r="7" spans="1:44" s="73" customFormat="1" ht="54" customHeight="1" x14ac:dyDescent="0.2">
      <c r="A7" s="269"/>
      <c r="B7" s="269"/>
      <c r="C7" s="187" t="s">
        <v>146</v>
      </c>
      <c r="D7" s="188" t="s">
        <v>141</v>
      </c>
      <c r="E7" s="188" t="s">
        <v>142</v>
      </c>
      <c r="F7" s="272"/>
      <c r="G7" s="268"/>
      <c r="H7" s="268"/>
      <c r="I7" s="268"/>
      <c r="J7" s="268"/>
      <c r="K7" s="270"/>
      <c r="L7" s="266"/>
      <c r="M7" s="266"/>
      <c r="N7" s="266"/>
      <c r="O7" s="266"/>
      <c r="P7" s="266"/>
      <c r="Q7" s="266"/>
      <c r="R7" s="266"/>
      <c r="S7" s="266"/>
      <c r="T7" s="266"/>
      <c r="U7" s="266"/>
      <c r="V7" s="266"/>
      <c r="W7" s="266"/>
      <c r="X7" s="266"/>
      <c r="Y7" s="266"/>
      <c r="Z7" s="266"/>
      <c r="AA7" s="266"/>
      <c r="AB7" s="266"/>
      <c r="AC7" s="266"/>
      <c r="AD7" s="268"/>
      <c r="AE7" s="268"/>
      <c r="AF7" s="267"/>
    </row>
    <row r="8" spans="1:44" s="73" customFormat="1" ht="21.6" customHeight="1" x14ac:dyDescent="0.2">
      <c r="A8" s="74"/>
      <c r="B8" s="75" t="s">
        <v>173</v>
      </c>
      <c r="C8" s="76"/>
      <c r="D8" s="77"/>
      <c r="E8" s="77"/>
      <c r="F8" s="77"/>
      <c r="G8" s="76"/>
      <c r="H8" s="76"/>
      <c r="I8" s="76"/>
      <c r="J8" s="76"/>
      <c r="K8" s="78"/>
      <c r="L8" s="79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76"/>
      <c r="AE8" s="76"/>
      <c r="AF8" s="81"/>
    </row>
    <row r="9" spans="1:44" x14ac:dyDescent="0.3">
      <c r="A9" s="82"/>
      <c r="B9" s="83" t="s">
        <v>147</v>
      </c>
      <c r="C9" s="84"/>
      <c r="D9" s="85"/>
      <c r="E9" s="85"/>
      <c r="F9" s="85"/>
      <c r="G9" s="84"/>
      <c r="H9" s="84"/>
      <c r="I9" s="84"/>
      <c r="J9" s="84"/>
      <c r="K9" s="86"/>
      <c r="L9" s="84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4"/>
      <c r="AE9" s="84"/>
      <c r="AF9" s="87"/>
    </row>
    <row r="10" spans="1:44" x14ac:dyDescent="0.3">
      <c r="A10" s="82">
        <v>1</v>
      </c>
      <c r="B10" s="87" t="s">
        <v>148</v>
      </c>
      <c r="C10" s="92">
        <v>90000000</v>
      </c>
      <c r="D10" s="85">
        <v>90000000</v>
      </c>
      <c r="E10" s="85"/>
      <c r="F10" s="88">
        <f>386894.39+321788.79</f>
        <v>708683.17999999993</v>
      </c>
      <c r="G10" s="89"/>
      <c r="H10" s="89">
        <f>234161.68+355208.41</f>
        <v>589370.09</v>
      </c>
      <c r="I10" s="89"/>
      <c r="J10" s="89">
        <v>15896476</v>
      </c>
      <c r="K10" s="86"/>
      <c r="L10" s="84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4">
        <f>SUM(F10:AC10)</f>
        <v>17194529.27</v>
      </c>
      <c r="AE10" s="84">
        <f>F10+H10+J10+L10</f>
        <v>17194529.27</v>
      </c>
      <c r="AF10" s="90">
        <f>AE10/AD10</f>
        <v>1</v>
      </c>
      <c r="AI10" s="69">
        <v>386894.39</v>
      </c>
      <c r="AJ10" s="69">
        <v>321788.78999999998</v>
      </c>
      <c r="AK10" s="179">
        <v>234161.68</v>
      </c>
      <c r="AL10" s="179">
        <v>355208.41</v>
      </c>
      <c r="AM10" s="210">
        <v>359695</v>
      </c>
      <c r="AN10" s="210">
        <v>246609</v>
      </c>
      <c r="AO10" s="210">
        <v>291203</v>
      </c>
      <c r="AP10" s="210">
        <v>8498939</v>
      </c>
      <c r="AQ10" s="210">
        <v>3189819</v>
      </c>
      <c r="AR10" s="210">
        <v>3310211</v>
      </c>
    </row>
    <row r="11" spans="1:44" x14ac:dyDescent="0.3">
      <c r="A11" s="82">
        <v>2</v>
      </c>
      <c r="B11" s="91" t="s">
        <v>149</v>
      </c>
      <c r="C11" s="172">
        <v>1800000</v>
      </c>
      <c r="D11" s="85">
        <v>1800000</v>
      </c>
      <c r="E11" s="85"/>
      <c r="F11" s="88"/>
      <c r="G11" s="89"/>
      <c r="H11" s="89">
        <v>1798527</v>
      </c>
      <c r="I11" s="89"/>
      <c r="J11" s="84"/>
      <c r="K11" s="86"/>
      <c r="L11" s="84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4">
        <f>SUM(F11:AC11)</f>
        <v>1798527</v>
      </c>
      <c r="AE11" s="84">
        <f t="shared" ref="AE11:AE35" si="0">F11+H11+J11+L11</f>
        <v>1798527</v>
      </c>
      <c r="AF11" s="90">
        <f t="shared" ref="AF11:AF36" si="1">AE11/AD11</f>
        <v>1</v>
      </c>
    </row>
    <row r="12" spans="1:44" x14ac:dyDescent="0.3">
      <c r="A12" s="82">
        <v>3</v>
      </c>
      <c r="B12" s="91" t="s">
        <v>150</v>
      </c>
      <c r="C12" s="92">
        <v>1500000</v>
      </c>
      <c r="D12" s="85">
        <v>1500000</v>
      </c>
      <c r="E12" s="85"/>
      <c r="F12" s="88">
        <f>1018883.18</f>
        <v>1018883.18</v>
      </c>
      <c r="G12" s="89"/>
      <c r="H12" s="89"/>
      <c r="I12" s="89"/>
      <c r="J12" s="84"/>
      <c r="K12" s="86"/>
      <c r="L12" s="84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4">
        <f>SUM(F12:AC12)</f>
        <v>1018883.18</v>
      </c>
      <c r="AE12" s="84">
        <f t="shared" si="0"/>
        <v>1018883.18</v>
      </c>
      <c r="AF12" s="90">
        <f t="shared" si="1"/>
        <v>1</v>
      </c>
      <c r="AI12" s="144">
        <v>1018883.18</v>
      </c>
    </row>
    <row r="13" spans="1:44" x14ac:dyDescent="0.3">
      <c r="A13" s="82">
        <v>4</v>
      </c>
      <c r="B13" s="91" t="s">
        <v>151</v>
      </c>
      <c r="C13" s="92">
        <v>5000000</v>
      </c>
      <c r="D13" s="85">
        <v>5000000</v>
      </c>
      <c r="E13" s="85"/>
      <c r="F13" s="88"/>
      <c r="G13" s="89"/>
      <c r="H13" s="89"/>
      <c r="I13" s="89"/>
      <c r="J13" s="84"/>
      <c r="K13" s="86"/>
      <c r="L13" s="84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4">
        <f>SUM(F13:AC13)</f>
        <v>0</v>
      </c>
      <c r="AE13" s="84">
        <f t="shared" si="0"/>
        <v>0</v>
      </c>
      <c r="AF13" s="90" t="e">
        <f t="shared" si="1"/>
        <v>#DIV/0!</v>
      </c>
    </row>
    <row r="14" spans="1:44" x14ac:dyDescent="0.3">
      <c r="A14" s="82">
        <v>5</v>
      </c>
      <c r="B14" s="91" t="s">
        <v>152</v>
      </c>
      <c r="C14" s="92">
        <v>0</v>
      </c>
      <c r="D14" s="85">
        <v>0</v>
      </c>
      <c r="E14" s="85"/>
      <c r="F14" s="88"/>
      <c r="G14" s="89"/>
      <c r="H14" s="89"/>
      <c r="I14" s="89"/>
      <c r="J14" s="84"/>
      <c r="K14" s="86"/>
      <c r="L14" s="84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4">
        <f t="shared" ref="AD14:AD36" si="2">SUM(F14:AC14)</f>
        <v>0</v>
      </c>
      <c r="AE14" s="84">
        <f t="shared" si="0"/>
        <v>0</v>
      </c>
      <c r="AF14" s="90" t="e">
        <f t="shared" si="1"/>
        <v>#DIV/0!</v>
      </c>
    </row>
    <row r="15" spans="1:44" x14ac:dyDescent="0.3">
      <c r="A15" s="82">
        <v>6</v>
      </c>
      <c r="B15" s="87" t="s">
        <v>153</v>
      </c>
      <c r="C15" s="93">
        <v>3200000</v>
      </c>
      <c r="D15" s="94">
        <v>3200000</v>
      </c>
      <c r="E15" s="94"/>
      <c r="F15" s="95">
        <f>2428621</f>
        <v>2428621</v>
      </c>
      <c r="G15" s="96"/>
      <c r="H15" s="96"/>
      <c r="I15" s="96"/>
      <c r="J15" s="97"/>
      <c r="K15" s="98"/>
      <c r="L15" s="97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84">
        <f t="shared" si="2"/>
        <v>2428621</v>
      </c>
      <c r="AE15" s="84">
        <f t="shared" si="0"/>
        <v>2428621</v>
      </c>
      <c r="AF15" s="90">
        <f t="shared" si="1"/>
        <v>1</v>
      </c>
    </row>
    <row r="16" spans="1:44" x14ac:dyDescent="0.3">
      <c r="A16" s="99"/>
      <c r="B16" s="100" t="s">
        <v>154</v>
      </c>
      <c r="C16" s="101"/>
      <c r="D16" s="102"/>
      <c r="E16" s="102"/>
      <c r="F16" s="103"/>
      <c r="G16" s="104"/>
      <c r="H16" s="104"/>
      <c r="I16" s="104"/>
      <c r="J16" s="105"/>
      <c r="K16" s="106"/>
      <c r="L16" s="105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5"/>
      <c r="AE16" s="105">
        <f t="shared" si="0"/>
        <v>0</v>
      </c>
      <c r="AF16" s="107" t="e">
        <f t="shared" si="1"/>
        <v>#DIV/0!</v>
      </c>
    </row>
    <row r="17" spans="1:32" x14ac:dyDescent="0.3">
      <c r="A17" s="82">
        <v>1</v>
      </c>
      <c r="B17" s="87" t="s">
        <v>59</v>
      </c>
      <c r="C17" s="92">
        <v>16900</v>
      </c>
      <c r="D17" s="85">
        <v>16900</v>
      </c>
      <c r="E17" s="85"/>
      <c r="F17" s="88">
        <v>8869.16</v>
      </c>
      <c r="G17" s="89"/>
      <c r="H17" s="89"/>
      <c r="I17" s="89"/>
      <c r="J17" s="84"/>
      <c r="K17" s="86"/>
      <c r="L17" s="84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4">
        <f t="shared" si="2"/>
        <v>8869.16</v>
      </c>
      <c r="AE17" s="84">
        <f t="shared" si="0"/>
        <v>8869.16</v>
      </c>
      <c r="AF17" s="90">
        <f t="shared" si="1"/>
        <v>1</v>
      </c>
    </row>
    <row r="18" spans="1:32" x14ac:dyDescent="0.3">
      <c r="A18" s="82">
        <v>2</v>
      </c>
      <c r="B18" s="87" t="s">
        <v>176</v>
      </c>
      <c r="C18" s="92">
        <v>28350</v>
      </c>
      <c r="D18" s="85">
        <v>28350</v>
      </c>
      <c r="E18" s="85"/>
      <c r="F18" s="88">
        <v>20700</v>
      </c>
      <c r="G18" s="89"/>
      <c r="H18" s="89"/>
      <c r="I18" s="89"/>
      <c r="J18" s="84"/>
      <c r="K18" s="86"/>
      <c r="L18" s="84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4">
        <f t="shared" si="2"/>
        <v>20700</v>
      </c>
      <c r="AE18" s="84">
        <f t="shared" si="0"/>
        <v>20700</v>
      </c>
      <c r="AF18" s="90">
        <f t="shared" si="1"/>
        <v>1</v>
      </c>
    </row>
    <row r="19" spans="1:32" x14ac:dyDescent="0.3">
      <c r="A19" s="82">
        <v>3</v>
      </c>
      <c r="B19" s="87" t="s">
        <v>81</v>
      </c>
      <c r="C19" s="92">
        <v>4650</v>
      </c>
      <c r="D19" s="85"/>
      <c r="E19" s="85">
        <v>4650</v>
      </c>
      <c r="F19" s="88"/>
      <c r="G19" s="89">
        <v>2511</v>
      </c>
      <c r="H19" s="89"/>
      <c r="I19" s="89"/>
      <c r="J19" s="84"/>
      <c r="K19" s="86"/>
      <c r="L19" s="84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4">
        <f t="shared" si="2"/>
        <v>2511</v>
      </c>
      <c r="AE19" s="84">
        <f t="shared" si="0"/>
        <v>0</v>
      </c>
      <c r="AF19" s="90">
        <f t="shared" si="1"/>
        <v>0</v>
      </c>
    </row>
    <row r="20" spans="1:32" x14ac:dyDescent="0.3">
      <c r="A20" s="82">
        <v>4</v>
      </c>
      <c r="B20" s="87" t="s">
        <v>177</v>
      </c>
      <c r="C20" s="92">
        <v>23500</v>
      </c>
      <c r="D20" s="85">
        <v>23500</v>
      </c>
      <c r="E20" s="85"/>
      <c r="F20" s="88">
        <v>23400</v>
      </c>
      <c r="G20" s="89"/>
      <c r="H20" s="89"/>
      <c r="I20" s="89"/>
      <c r="J20" s="84"/>
      <c r="K20" s="86"/>
      <c r="L20" s="84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4">
        <f t="shared" si="2"/>
        <v>23400</v>
      </c>
      <c r="AE20" s="84">
        <f t="shared" si="0"/>
        <v>23400</v>
      </c>
      <c r="AF20" s="90">
        <f t="shared" si="1"/>
        <v>1</v>
      </c>
    </row>
    <row r="21" spans="1:32" x14ac:dyDescent="0.3">
      <c r="A21" s="82">
        <v>5</v>
      </c>
      <c r="B21" s="87" t="s">
        <v>107</v>
      </c>
      <c r="C21" s="92">
        <v>40992</v>
      </c>
      <c r="D21" s="85"/>
      <c r="E21" s="85">
        <v>40992</v>
      </c>
      <c r="F21" s="88"/>
      <c r="G21" s="89">
        <v>40992</v>
      </c>
      <c r="H21" s="89"/>
      <c r="I21" s="89"/>
      <c r="J21" s="84"/>
      <c r="K21" s="86"/>
      <c r="L21" s="84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4">
        <f t="shared" si="2"/>
        <v>40992</v>
      </c>
      <c r="AE21" s="84">
        <f t="shared" si="0"/>
        <v>0</v>
      </c>
      <c r="AF21" s="90">
        <f t="shared" si="1"/>
        <v>0</v>
      </c>
    </row>
    <row r="22" spans="1:32" x14ac:dyDescent="0.3">
      <c r="A22" s="82">
        <v>6</v>
      </c>
      <c r="B22" s="87" t="s">
        <v>114</v>
      </c>
      <c r="C22" s="92">
        <v>94760</v>
      </c>
      <c r="D22" s="85"/>
      <c r="E22" s="85">
        <v>94760</v>
      </c>
      <c r="F22" s="88"/>
      <c r="G22" s="89">
        <v>88437.3</v>
      </c>
      <c r="H22" s="89"/>
      <c r="I22" s="89"/>
      <c r="J22" s="84"/>
      <c r="K22" s="86"/>
      <c r="L22" s="84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4">
        <f t="shared" si="2"/>
        <v>88437.3</v>
      </c>
      <c r="AE22" s="84">
        <f t="shared" si="0"/>
        <v>0</v>
      </c>
      <c r="AF22" s="90">
        <f t="shared" si="1"/>
        <v>0</v>
      </c>
    </row>
    <row r="23" spans="1:32" x14ac:dyDescent="0.3">
      <c r="A23" s="82">
        <v>7</v>
      </c>
      <c r="B23" s="87" t="s">
        <v>117</v>
      </c>
      <c r="C23" s="92">
        <v>26000</v>
      </c>
      <c r="D23" s="85">
        <v>26000</v>
      </c>
      <c r="E23" s="85"/>
      <c r="F23" s="88">
        <v>26000</v>
      </c>
      <c r="G23" s="89"/>
      <c r="H23" s="89"/>
      <c r="I23" s="89"/>
      <c r="J23" s="84"/>
      <c r="K23" s="86"/>
      <c r="L23" s="84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4">
        <f t="shared" si="2"/>
        <v>26000</v>
      </c>
      <c r="AE23" s="84">
        <f t="shared" si="0"/>
        <v>26000</v>
      </c>
      <c r="AF23" s="90">
        <f t="shared" si="1"/>
        <v>1</v>
      </c>
    </row>
    <row r="24" spans="1:32" x14ac:dyDescent="0.3">
      <c r="A24" s="82">
        <v>8</v>
      </c>
      <c r="B24" s="87" t="s">
        <v>124</v>
      </c>
      <c r="C24" s="92">
        <v>69700</v>
      </c>
      <c r="D24" s="85"/>
      <c r="E24" s="85">
        <v>69700</v>
      </c>
      <c r="F24" s="88"/>
      <c r="G24" s="89">
        <v>68000</v>
      </c>
      <c r="H24" s="89"/>
      <c r="I24" s="89"/>
      <c r="J24" s="84"/>
      <c r="K24" s="86"/>
      <c r="L24" s="84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4">
        <f t="shared" si="2"/>
        <v>68000</v>
      </c>
      <c r="AE24" s="84">
        <f t="shared" si="0"/>
        <v>0</v>
      </c>
      <c r="AF24" s="90">
        <f t="shared" si="1"/>
        <v>0</v>
      </c>
    </row>
    <row r="25" spans="1:32" x14ac:dyDescent="0.3">
      <c r="A25" s="82">
        <v>9</v>
      </c>
      <c r="B25" s="87" t="s">
        <v>239</v>
      </c>
      <c r="C25" s="92">
        <v>466000</v>
      </c>
      <c r="D25" s="85"/>
      <c r="E25" s="85">
        <v>466000</v>
      </c>
      <c r="F25" s="88"/>
      <c r="G25" s="89"/>
      <c r="H25" s="89"/>
      <c r="I25" s="89">
        <v>466000</v>
      </c>
      <c r="J25" s="84"/>
      <c r="K25" s="86"/>
      <c r="L25" s="84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4">
        <f t="shared" si="2"/>
        <v>466000</v>
      </c>
      <c r="AE25" s="84">
        <f t="shared" si="0"/>
        <v>0</v>
      </c>
      <c r="AF25" s="90">
        <f t="shared" si="1"/>
        <v>0</v>
      </c>
    </row>
    <row r="26" spans="1:32" x14ac:dyDescent="0.3">
      <c r="A26" s="82">
        <v>10</v>
      </c>
      <c r="B26" s="87" t="s">
        <v>241</v>
      </c>
      <c r="C26" s="92">
        <v>8280</v>
      </c>
      <c r="D26" s="85">
        <v>8280</v>
      </c>
      <c r="E26" s="85"/>
      <c r="F26" s="88"/>
      <c r="G26" s="89"/>
      <c r="H26" s="89">
        <v>8280</v>
      </c>
      <c r="I26" s="89"/>
      <c r="J26" s="84"/>
      <c r="K26" s="86"/>
      <c r="L26" s="84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4">
        <f t="shared" si="2"/>
        <v>8280</v>
      </c>
      <c r="AE26" s="84">
        <f t="shared" si="0"/>
        <v>8280</v>
      </c>
      <c r="AF26" s="90">
        <f t="shared" si="1"/>
        <v>1</v>
      </c>
    </row>
    <row r="27" spans="1:32" x14ac:dyDescent="0.3">
      <c r="A27" s="82">
        <v>11</v>
      </c>
      <c r="B27" s="87" t="s">
        <v>240</v>
      </c>
      <c r="C27" s="92">
        <v>396732</v>
      </c>
      <c r="D27" s="85"/>
      <c r="E27" s="85">
        <v>396732</v>
      </c>
      <c r="F27" s="88"/>
      <c r="G27" s="89"/>
      <c r="H27" s="89"/>
      <c r="I27" s="89">
        <v>396732</v>
      </c>
      <c r="J27" s="84"/>
      <c r="K27" s="86"/>
      <c r="L27" s="84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4">
        <f t="shared" si="2"/>
        <v>396732</v>
      </c>
      <c r="AE27" s="84">
        <f t="shared" si="0"/>
        <v>0</v>
      </c>
      <c r="AF27" s="90">
        <f t="shared" si="1"/>
        <v>0</v>
      </c>
    </row>
    <row r="28" spans="1:32" x14ac:dyDescent="0.3">
      <c r="A28" s="82"/>
      <c r="B28" s="87"/>
      <c r="C28" s="92"/>
      <c r="D28" s="85"/>
      <c r="E28" s="85"/>
      <c r="F28" s="88"/>
      <c r="G28" s="89"/>
      <c r="H28" s="89"/>
      <c r="I28" s="89"/>
      <c r="J28" s="84"/>
      <c r="K28" s="86"/>
      <c r="L28" s="84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4">
        <f t="shared" si="2"/>
        <v>0</v>
      </c>
      <c r="AE28" s="84">
        <f t="shared" si="0"/>
        <v>0</v>
      </c>
      <c r="AF28" s="90" t="e">
        <f t="shared" si="1"/>
        <v>#DIV/0!</v>
      </c>
    </row>
    <row r="29" spans="1:32" ht="18.75" customHeight="1" x14ac:dyDescent="0.3">
      <c r="A29" s="99"/>
      <c r="B29" s="100" t="s">
        <v>155</v>
      </c>
      <c r="C29" s="101"/>
      <c r="D29" s="102"/>
      <c r="E29" s="102"/>
      <c r="F29" s="103"/>
      <c r="G29" s="104"/>
      <c r="H29" s="104"/>
      <c r="I29" s="104"/>
      <c r="J29" s="105"/>
      <c r="K29" s="106"/>
      <c r="L29" s="105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5"/>
      <c r="AE29" s="105">
        <f t="shared" si="0"/>
        <v>0</v>
      </c>
      <c r="AF29" s="107" t="e">
        <f t="shared" si="1"/>
        <v>#DIV/0!</v>
      </c>
    </row>
    <row r="30" spans="1:32" ht="18.75" customHeight="1" x14ac:dyDescent="0.3">
      <c r="A30" s="82">
        <v>1</v>
      </c>
      <c r="B30" s="87" t="s">
        <v>156</v>
      </c>
      <c r="C30" s="92">
        <v>0</v>
      </c>
      <c r="D30" s="85">
        <v>0</v>
      </c>
      <c r="E30" s="85"/>
      <c r="F30" s="88"/>
      <c r="G30" s="89"/>
      <c r="H30" s="89"/>
      <c r="I30" s="89"/>
      <c r="J30" s="84"/>
      <c r="K30" s="86"/>
      <c r="L30" s="84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4">
        <f t="shared" si="2"/>
        <v>0</v>
      </c>
      <c r="AE30" s="84">
        <f t="shared" si="0"/>
        <v>0</v>
      </c>
      <c r="AF30" s="90" t="e">
        <f t="shared" si="1"/>
        <v>#DIV/0!</v>
      </c>
    </row>
    <row r="31" spans="1:32" ht="18.75" customHeight="1" x14ac:dyDescent="0.3">
      <c r="A31" s="82">
        <v>2</v>
      </c>
      <c r="B31" s="87" t="s">
        <v>157</v>
      </c>
      <c r="C31" s="92">
        <v>400000</v>
      </c>
      <c r="D31" s="85">
        <v>400000</v>
      </c>
      <c r="E31" s="85"/>
      <c r="F31" s="88">
        <v>389901</v>
      </c>
      <c r="G31" s="89"/>
      <c r="H31" s="89"/>
      <c r="I31" s="89"/>
      <c r="J31" s="84"/>
      <c r="K31" s="86"/>
      <c r="L31" s="84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4">
        <f t="shared" si="2"/>
        <v>389901</v>
      </c>
      <c r="AE31" s="84">
        <f t="shared" si="0"/>
        <v>389901</v>
      </c>
      <c r="AF31" s="90">
        <f t="shared" si="1"/>
        <v>1</v>
      </c>
    </row>
    <row r="32" spans="1:32" ht="18.75" customHeight="1" x14ac:dyDescent="0.3">
      <c r="A32" s="82">
        <v>3</v>
      </c>
      <c r="B32" s="87" t="s">
        <v>158</v>
      </c>
      <c r="C32" s="92">
        <v>5239000</v>
      </c>
      <c r="D32" s="85">
        <v>5239000</v>
      </c>
      <c r="E32" s="85"/>
      <c r="F32" s="88">
        <f>2052369.16</f>
        <v>2052369.16</v>
      </c>
      <c r="G32" s="89"/>
      <c r="H32" s="89"/>
      <c r="I32" s="89"/>
      <c r="J32" s="84"/>
      <c r="K32" s="86"/>
      <c r="L32" s="84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4">
        <f>SUM(F32:AC32)</f>
        <v>2052369.16</v>
      </c>
      <c r="AE32" s="84">
        <f t="shared" si="0"/>
        <v>2052369.16</v>
      </c>
      <c r="AF32" s="90">
        <f t="shared" si="1"/>
        <v>1</v>
      </c>
    </row>
    <row r="33" spans="1:32" x14ac:dyDescent="0.3">
      <c r="A33" s="82">
        <v>4</v>
      </c>
      <c r="B33" s="87" t="s">
        <v>159</v>
      </c>
      <c r="C33" s="92">
        <v>2000000</v>
      </c>
      <c r="D33" s="85">
        <v>2000000</v>
      </c>
      <c r="E33" s="85"/>
      <c r="F33" s="88">
        <f>1985169</f>
        <v>1985169</v>
      </c>
      <c r="G33" s="89"/>
      <c r="H33" s="89"/>
      <c r="I33" s="89"/>
      <c r="J33" s="84"/>
      <c r="K33" s="86"/>
      <c r="L33" s="84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4">
        <f>SUM(F33:AC33)</f>
        <v>1985169</v>
      </c>
      <c r="AE33" s="84">
        <f t="shared" si="0"/>
        <v>1985169</v>
      </c>
      <c r="AF33" s="90">
        <f t="shared" si="1"/>
        <v>1</v>
      </c>
    </row>
    <row r="34" spans="1:32" x14ac:dyDescent="0.3">
      <c r="A34" s="82">
        <v>5</v>
      </c>
      <c r="B34" s="87" t="s">
        <v>160</v>
      </c>
      <c r="C34" s="92">
        <v>200000</v>
      </c>
      <c r="D34" s="85"/>
      <c r="E34" s="85">
        <v>17120</v>
      </c>
      <c r="F34" s="88"/>
      <c r="G34" s="89"/>
      <c r="H34" s="89"/>
      <c r="I34" s="89"/>
      <c r="J34" s="84"/>
      <c r="K34" s="86"/>
      <c r="L34" s="84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4">
        <f t="shared" si="2"/>
        <v>0</v>
      </c>
      <c r="AE34" s="84"/>
      <c r="AF34" s="90" t="e">
        <f t="shared" si="1"/>
        <v>#DIV/0!</v>
      </c>
    </row>
    <row r="35" spans="1:32" x14ac:dyDescent="0.3">
      <c r="A35" s="82"/>
      <c r="B35" s="87" t="s">
        <v>161</v>
      </c>
      <c r="C35" s="92">
        <v>520000</v>
      </c>
      <c r="D35" s="85">
        <v>520000</v>
      </c>
      <c r="E35" s="85">
        <v>55000</v>
      </c>
      <c r="F35" s="88">
        <f>16000+21600</f>
        <v>37600</v>
      </c>
      <c r="G35" s="89"/>
      <c r="H35" s="89"/>
      <c r="I35" s="89"/>
      <c r="J35" s="84">
        <v>66359.81</v>
      </c>
      <c r="K35" s="86">
        <v>26640</v>
      </c>
      <c r="L35" s="84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4">
        <f t="shared" si="2"/>
        <v>130599.81</v>
      </c>
      <c r="AE35" s="84">
        <f t="shared" si="0"/>
        <v>103959.81</v>
      </c>
      <c r="AF35" s="90">
        <f t="shared" si="1"/>
        <v>0.79601807996504736</v>
      </c>
    </row>
    <row r="36" spans="1:32" x14ac:dyDescent="0.3">
      <c r="A36" s="108"/>
      <c r="B36" s="109" t="s">
        <v>162</v>
      </c>
      <c r="C36" s="110"/>
      <c r="D36" s="111"/>
      <c r="E36" s="111"/>
      <c r="F36" s="112"/>
      <c r="G36" s="113"/>
      <c r="H36" s="113"/>
      <c r="I36" s="113"/>
      <c r="J36" s="111"/>
      <c r="K36" s="114"/>
      <c r="L36" s="111"/>
      <c r="M36" s="114"/>
      <c r="N36" s="114"/>
      <c r="O36" s="114"/>
      <c r="P36" s="114"/>
      <c r="Q36" s="114"/>
      <c r="R36" s="114"/>
      <c r="S36" s="114"/>
      <c r="T36" s="114"/>
      <c r="U36" s="114"/>
      <c r="V36" s="114"/>
      <c r="W36" s="114"/>
      <c r="X36" s="114"/>
      <c r="Y36" s="114"/>
      <c r="Z36" s="114"/>
      <c r="AA36" s="114"/>
      <c r="AB36" s="114"/>
      <c r="AC36" s="114"/>
      <c r="AD36" s="111">
        <f t="shared" si="2"/>
        <v>0</v>
      </c>
      <c r="AE36" s="111">
        <f t="shared" ref="AE36" si="3">F36+H36+J36</f>
        <v>0</v>
      </c>
      <c r="AF36" s="115" t="e">
        <f t="shared" si="1"/>
        <v>#DIV/0!</v>
      </c>
    </row>
    <row r="37" spans="1:32" x14ac:dyDescent="0.3">
      <c r="A37" s="82"/>
      <c r="B37" s="83"/>
      <c r="C37" s="92"/>
      <c r="D37" s="84"/>
      <c r="E37" s="84"/>
      <c r="F37" s="116"/>
      <c r="G37" s="89"/>
      <c r="H37" s="89"/>
      <c r="I37" s="89"/>
      <c r="J37" s="84"/>
      <c r="K37" s="86"/>
      <c r="L37" s="84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4"/>
      <c r="AE37" s="84"/>
      <c r="AF37" s="90"/>
    </row>
    <row r="38" spans="1:32" s="119" customFormat="1" x14ac:dyDescent="0.3">
      <c r="A38" s="189"/>
      <c r="B38" s="189" t="s">
        <v>163</v>
      </c>
      <c r="C38" s="92">
        <f t="shared" ref="C38:AC38" si="4">SUM(C9:C36)</f>
        <v>111034864</v>
      </c>
      <c r="D38" s="92">
        <f t="shared" si="4"/>
        <v>109762030</v>
      </c>
      <c r="E38" s="92">
        <f t="shared" si="4"/>
        <v>1144954</v>
      </c>
      <c r="F38" s="92">
        <f t="shared" si="4"/>
        <v>8700195.6799999997</v>
      </c>
      <c r="G38" s="92">
        <f t="shared" si="4"/>
        <v>199940.3</v>
      </c>
      <c r="H38" s="92">
        <f t="shared" si="4"/>
        <v>2396177.09</v>
      </c>
      <c r="I38" s="92">
        <f t="shared" si="4"/>
        <v>862732</v>
      </c>
      <c r="J38" s="92">
        <f t="shared" si="4"/>
        <v>15962835.810000001</v>
      </c>
      <c r="K38" s="92">
        <f t="shared" si="4"/>
        <v>26640</v>
      </c>
      <c r="L38" s="92">
        <f>SUM(L9:L36)</f>
        <v>0</v>
      </c>
      <c r="M38" s="92">
        <f t="shared" si="4"/>
        <v>0</v>
      </c>
      <c r="N38" s="92">
        <f t="shared" si="4"/>
        <v>0</v>
      </c>
      <c r="O38" s="92">
        <f t="shared" si="4"/>
        <v>0</v>
      </c>
      <c r="P38" s="92">
        <f t="shared" si="4"/>
        <v>0</v>
      </c>
      <c r="Q38" s="92">
        <f t="shared" si="4"/>
        <v>0</v>
      </c>
      <c r="R38" s="92">
        <f t="shared" si="4"/>
        <v>0</v>
      </c>
      <c r="S38" s="92">
        <f t="shared" si="4"/>
        <v>0</v>
      </c>
      <c r="T38" s="92">
        <f t="shared" si="4"/>
        <v>0</v>
      </c>
      <c r="U38" s="92">
        <f t="shared" si="4"/>
        <v>0</v>
      </c>
      <c r="V38" s="92">
        <f t="shared" si="4"/>
        <v>0</v>
      </c>
      <c r="W38" s="92">
        <f t="shared" si="4"/>
        <v>0</v>
      </c>
      <c r="X38" s="92">
        <f t="shared" si="4"/>
        <v>0</v>
      </c>
      <c r="Y38" s="92">
        <f t="shared" si="4"/>
        <v>0</v>
      </c>
      <c r="Z38" s="92">
        <f t="shared" si="4"/>
        <v>0</v>
      </c>
      <c r="AA38" s="92">
        <f t="shared" si="4"/>
        <v>0</v>
      </c>
      <c r="AB38" s="92">
        <f t="shared" si="4"/>
        <v>0</v>
      </c>
      <c r="AC38" s="92">
        <f t="shared" si="4"/>
        <v>0</v>
      </c>
      <c r="AD38" s="92">
        <f>SUM(AD9:AD35)</f>
        <v>28148520.879999999</v>
      </c>
      <c r="AE38" s="92">
        <f>SUM(AE9:AE35)</f>
        <v>27059208.579999998</v>
      </c>
      <c r="AF38" s="118">
        <f>AE38/AD38</f>
        <v>0.96130125967741431</v>
      </c>
    </row>
    <row r="39" spans="1:32" s="119" customFormat="1" x14ac:dyDescent="0.3">
      <c r="A39" s="190"/>
      <c r="B39" s="190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1"/>
    </row>
    <row r="40" spans="1:32" x14ac:dyDescent="0.3">
      <c r="A40" s="122"/>
      <c r="B40" s="69" t="s">
        <v>164</v>
      </c>
      <c r="C40" s="69"/>
      <c r="D40" s="123">
        <f>D38</f>
        <v>109762030</v>
      </c>
      <c r="E40" s="124"/>
      <c r="G40" s="126"/>
      <c r="H40" s="126"/>
      <c r="I40" s="126"/>
      <c r="J40" s="126"/>
      <c r="K40" s="126"/>
      <c r="L40" s="126"/>
      <c r="M40" s="126"/>
      <c r="N40" s="126"/>
      <c r="O40" s="126"/>
      <c r="P40" s="126"/>
      <c r="Q40" s="126"/>
      <c r="R40" s="126"/>
      <c r="S40" s="126"/>
      <c r="T40" s="126"/>
      <c r="U40" s="126"/>
      <c r="V40" s="126"/>
      <c r="W40" s="126"/>
      <c r="X40" s="126"/>
      <c r="Y40" s="126"/>
      <c r="Z40" s="126"/>
      <c r="AA40" s="126"/>
      <c r="AB40" s="126"/>
      <c r="AC40" s="126"/>
      <c r="AD40" s="69"/>
      <c r="AE40" s="69"/>
    </row>
    <row r="41" spans="1:32" ht="19.5" thickBot="1" x14ac:dyDescent="0.35">
      <c r="B41" s="119" t="s">
        <v>165</v>
      </c>
      <c r="C41" s="69"/>
      <c r="D41" s="127">
        <f>SUM(D40*0.3)</f>
        <v>32928609</v>
      </c>
      <c r="E41" s="128"/>
      <c r="AD41" s="119"/>
      <c r="AE41" s="69"/>
    </row>
    <row r="42" spans="1:32" ht="19.5" thickTop="1" x14ac:dyDescent="0.3">
      <c r="C42" s="69"/>
      <c r="D42" s="69"/>
      <c r="E42" s="129"/>
      <c r="AD42" s="69"/>
      <c r="AE42" s="69"/>
      <c r="AF42" s="130"/>
    </row>
    <row r="43" spans="1:32" x14ac:dyDescent="0.3">
      <c r="B43" s="69" t="s">
        <v>166</v>
      </c>
      <c r="C43" s="69"/>
      <c r="D43" s="128">
        <f>SUM(AE38)</f>
        <v>27059208.579999998</v>
      </c>
      <c r="E43" s="130"/>
      <c r="L43" s="92"/>
    </row>
    <row r="44" spans="1:32" x14ac:dyDescent="0.3">
      <c r="B44" s="119" t="s">
        <v>167</v>
      </c>
      <c r="D44" s="131">
        <f>SUM(D43/D40)</f>
        <v>0.24652613093981587</v>
      </c>
    </row>
    <row r="46" spans="1:32" x14ac:dyDescent="0.3">
      <c r="B46" s="69" t="s">
        <v>168</v>
      </c>
      <c r="C46" s="69"/>
      <c r="D46" s="129">
        <f>D43-D41</f>
        <v>-5869400.4200000018</v>
      </c>
    </row>
  </sheetData>
  <mergeCells count="46"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6:A7"/>
    <mergeCell ref="B6:B7"/>
    <mergeCell ref="C6:E6"/>
    <mergeCell ref="F6:F7"/>
    <mergeCell ref="G6:G7"/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2:N48"/>
  <sheetViews>
    <sheetView topLeftCell="A4" zoomScale="60" zoomScaleNormal="60" workbookViewId="0">
      <selection activeCell="A32" sqref="A32:M32"/>
    </sheetView>
  </sheetViews>
  <sheetFormatPr defaultColWidth="9.125" defaultRowHeight="21" x14ac:dyDescent="0.35"/>
  <cols>
    <col min="1" max="1" width="6.875" style="43" bestFit="1" customWidth="1"/>
    <col min="2" max="2" width="43.5" style="2" customWidth="1"/>
    <col min="3" max="3" width="14.375" style="44" customWidth="1"/>
    <col min="4" max="4" width="13.875" style="44" customWidth="1"/>
    <col min="5" max="5" width="10.25" style="2" customWidth="1"/>
    <col min="6" max="6" width="26.5" style="2" customWidth="1"/>
    <col min="7" max="7" width="14.375" style="44" customWidth="1"/>
    <col min="8" max="8" width="20" style="45" customWidth="1"/>
    <col min="9" max="9" width="18.625" style="46" customWidth="1"/>
    <col min="10" max="10" width="17.125" style="2" customWidth="1"/>
    <col min="11" max="11" width="29.625" style="2" customWidth="1"/>
    <col min="12" max="12" width="24.375" style="2" customWidth="1"/>
    <col min="13" max="13" width="12" style="2" customWidth="1"/>
    <col min="14" max="14" width="13.25" style="2" customWidth="1"/>
    <col min="15" max="16384" width="9.125" style="2"/>
  </cols>
  <sheetData>
    <row r="2" spans="1:14" x14ac:dyDescent="0.35">
      <c r="A2" s="310" t="s">
        <v>246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191" t="s">
        <v>0</v>
      </c>
    </row>
    <row r="3" spans="1:14" x14ac:dyDescent="0.35">
      <c r="A3" s="310" t="s">
        <v>1</v>
      </c>
      <c r="B3" s="310"/>
      <c r="C3" s="310"/>
      <c r="D3" s="310"/>
      <c r="E3" s="310"/>
      <c r="F3" s="310"/>
      <c r="G3" s="310"/>
      <c r="H3" s="310"/>
      <c r="I3" s="310"/>
      <c r="J3" s="310"/>
      <c r="K3" s="310"/>
      <c r="L3" s="310"/>
      <c r="M3" s="310"/>
    </row>
    <row r="4" spans="1:14" x14ac:dyDescent="0.35">
      <c r="A4" s="310" t="s">
        <v>247</v>
      </c>
      <c r="B4" s="310"/>
      <c r="C4" s="310"/>
      <c r="D4" s="310"/>
      <c r="E4" s="310"/>
      <c r="F4" s="310"/>
      <c r="G4" s="310"/>
      <c r="H4" s="310"/>
      <c r="I4" s="310"/>
      <c r="J4" s="310"/>
      <c r="K4" s="310"/>
      <c r="L4" s="310"/>
      <c r="M4" s="310"/>
    </row>
    <row r="5" spans="1:14" x14ac:dyDescent="0.35">
      <c r="A5" s="3"/>
      <c r="B5" s="191"/>
      <c r="C5" s="191"/>
      <c r="D5" s="191"/>
      <c r="E5" s="191"/>
      <c r="F5" s="191"/>
      <c r="G5" s="191"/>
      <c r="H5" s="191"/>
      <c r="I5" s="191"/>
      <c r="J5" s="191"/>
    </row>
    <row r="6" spans="1:14" ht="42" x14ac:dyDescent="0.35">
      <c r="A6" s="352" t="s">
        <v>2</v>
      </c>
      <c r="B6" s="353" t="s">
        <v>3</v>
      </c>
      <c r="C6" s="4" t="s">
        <v>4</v>
      </c>
      <c r="D6" s="5" t="s">
        <v>5</v>
      </c>
      <c r="E6" s="353" t="s">
        <v>6</v>
      </c>
      <c r="F6" s="353" t="s">
        <v>7</v>
      </c>
      <c r="G6" s="353"/>
      <c r="H6" s="354" t="s">
        <v>8</v>
      </c>
      <c r="I6" s="354"/>
      <c r="J6" s="355" t="s">
        <v>9</v>
      </c>
      <c r="K6" s="355" t="s">
        <v>10</v>
      </c>
      <c r="L6" s="362" t="s">
        <v>11</v>
      </c>
      <c r="M6" s="357" t="s">
        <v>12</v>
      </c>
      <c r="N6" s="358"/>
    </row>
    <row r="7" spans="1:14" ht="63" customHeight="1" x14ac:dyDescent="0.35">
      <c r="A7" s="343"/>
      <c r="B7" s="353"/>
      <c r="C7" s="6" t="s">
        <v>13</v>
      </c>
      <c r="D7" s="7" t="s">
        <v>14</v>
      </c>
      <c r="E7" s="353"/>
      <c r="F7" s="192" t="s">
        <v>15</v>
      </c>
      <c r="G7" s="195" t="s">
        <v>16</v>
      </c>
      <c r="H7" s="201" t="s">
        <v>17</v>
      </c>
      <c r="I7" s="11" t="s">
        <v>18</v>
      </c>
      <c r="J7" s="290"/>
      <c r="K7" s="290"/>
      <c r="L7" s="362"/>
      <c r="M7" s="202" t="s">
        <v>19</v>
      </c>
      <c r="N7" s="14" t="s">
        <v>20</v>
      </c>
    </row>
    <row r="8" spans="1:14" ht="21" customHeight="1" x14ac:dyDescent="0.35">
      <c r="A8" s="327">
        <v>1</v>
      </c>
      <c r="B8" s="58" t="s">
        <v>33</v>
      </c>
      <c r="C8" s="312">
        <v>400000</v>
      </c>
      <c r="D8" s="286">
        <v>364282</v>
      </c>
      <c r="E8" s="316" t="s">
        <v>21</v>
      </c>
      <c r="F8" s="332" t="s">
        <v>255</v>
      </c>
      <c r="G8" s="318">
        <v>359695</v>
      </c>
      <c r="H8" s="332" t="s">
        <v>255</v>
      </c>
      <c r="I8" s="318">
        <v>359695</v>
      </c>
      <c r="J8" s="60"/>
      <c r="K8" s="192"/>
      <c r="L8" s="297" t="s">
        <v>236</v>
      </c>
      <c r="M8" s="300" t="s">
        <v>23</v>
      </c>
      <c r="N8" s="303"/>
    </row>
    <row r="9" spans="1:14" ht="21" customHeight="1" x14ac:dyDescent="0.35">
      <c r="A9" s="328"/>
      <c r="B9" s="61" t="s">
        <v>37</v>
      </c>
      <c r="C9" s="313"/>
      <c r="D9" s="287"/>
      <c r="E9" s="317"/>
      <c r="F9" s="333"/>
      <c r="G9" s="293"/>
      <c r="H9" s="333"/>
      <c r="I9" s="293"/>
      <c r="J9" s="200" t="s">
        <v>25</v>
      </c>
      <c r="K9" s="18" t="s">
        <v>259</v>
      </c>
      <c r="L9" s="298"/>
      <c r="M9" s="301"/>
      <c r="N9" s="301"/>
    </row>
    <row r="10" spans="1:14" ht="21" customHeight="1" x14ac:dyDescent="0.35">
      <c r="A10" s="328"/>
      <c r="B10" s="61" t="s">
        <v>260</v>
      </c>
      <c r="C10" s="313"/>
      <c r="D10" s="287"/>
      <c r="E10" s="317"/>
      <c r="F10" s="333"/>
      <c r="G10" s="293"/>
      <c r="H10" s="333"/>
      <c r="I10" s="293"/>
      <c r="J10" s="200" t="s">
        <v>24</v>
      </c>
      <c r="K10" s="16" t="s">
        <v>261</v>
      </c>
      <c r="L10" s="298"/>
      <c r="M10" s="301"/>
      <c r="N10" s="301"/>
    </row>
    <row r="11" spans="1:14" ht="21" customHeight="1" x14ac:dyDescent="0.35">
      <c r="A11" s="329"/>
      <c r="B11" s="63"/>
      <c r="C11" s="314"/>
      <c r="D11" s="330"/>
      <c r="E11" s="331"/>
      <c r="F11" s="334"/>
      <c r="G11" s="294"/>
      <c r="H11" s="334"/>
      <c r="I11" s="294"/>
      <c r="J11" s="64"/>
      <c r="K11" s="194"/>
      <c r="L11" s="299"/>
      <c r="M11" s="302"/>
      <c r="N11" s="302"/>
    </row>
    <row r="12" spans="1:14" ht="21" customHeight="1" x14ac:dyDescent="0.35">
      <c r="A12" s="327">
        <v>2</v>
      </c>
      <c r="B12" s="58" t="s">
        <v>33</v>
      </c>
      <c r="C12" s="312">
        <v>265000</v>
      </c>
      <c r="D12" s="286">
        <v>250329</v>
      </c>
      <c r="E12" s="316" t="s">
        <v>21</v>
      </c>
      <c r="F12" s="290" t="s">
        <v>262</v>
      </c>
      <c r="G12" s="318">
        <v>246609</v>
      </c>
      <c r="H12" s="290" t="s">
        <v>262</v>
      </c>
      <c r="I12" s="318">
        <v>246609</v>
      </c>
      <c r="J12" s="60"/>
      <c r="K12" s="192"/>
      <c r="L12" s="297" t="s">
        <v>236</v>
      </c>
      <c r="M12" s="300" t="s">
        <v>23</v>
      </c>
      <c r="N12" s="300"/>
    </row>
    <row r="13" spans="1:14" ht="21" customHeight="1" x14ac:dyDescent="0.35">
      <c r="A13" s="328"/>
      <c r="B13" s="61" t="s">
        <v>37</v>
      </c>
      <c r="C13" s="313"/>
      <c r="D13" s="287"/>
      <c r="E13" s="317"/>
      <c r="F13" s="291"/>
      <c r="G13" s="293"/>
      <c r="H13" s="291"/>
      <c r="I13" s="293"/>
      <c r="J13" s="200" t="s">
        <v>25</v>
      </c>
      <c r="K13" s="18" t="s">
        <v>263</v>
      </c>
      <c r="L13" s="298"/>
      <c r="M13" s="371"/>
      <c r="N13" s="371"/>
    </row>
    <row r="14" spans="1:14" ht="21" customHeight="1" x14ac:dyDescent="0.35">
      <c r="A14" s="328"/>
      <c r="B14" s="61" t="s">
        <v>264</v>
      </c>
      <c r="C14" s="313"/>
      <c r="D14" s="287"/>
      <c r="E14" s="317"/>
      <c r="F14" s="291"/>
      <c r="G14" s="293"/>
      <c r="H14" s="291"/>
      <c r="I14" s="293"/>
      <c r="J14" s="200" t="s">
        <v>24</v>
      </c>
      <c r="K14" s="16" t="s">
        <v>265</v>
      </c>
      <c r="L14" s="298"/>
      <c r="M14" s="371"/>
      <c r="N14" s="371"/>
    </row>
    <row r="15" spans="1:14" ht="21" customHeight="1" x14ac:dyDescent="0.35">
      <c r="A15" s="328"/>
      <c r="B15" s="63"/>
      <c r="C15" s="313"/>
      <c r="D15" s="287"/>
      <c r="E15" s="317"/>
      <c r="F15" s="292"/>
      <c r="G15" s="294"/>
      <c r="H15" s="292"/>
      <c r="I15" s="294"/>
      <c r="J15" s="200"/>
      <c r="K15" s="16"/>
      <c r="L15" s="299"/>
      <c r="M15" s="371"/>
      <c r="N15" s="371"/>
    </row>
    <row r="16" spans="1:14" ht="21" customHeight="1" x14ac:dyDescent="0.35">
      <c r="A16" s="327">
        <v>3</v>
      </c>
      <c r="B16" s="58" t="s">
        <v>266</v>
      </c>
      <c r="C16" s="312">
        <v>66359.81</v>
      </c>
      <c r="D16" s="286">
        <v>71005</v>
      </c>
      <c r="E16" s="316" t="s">
        <v>21</v>
      </c>
      <c r="F16" s="192" t="s">
        <v>267</v>
      </c>
      <c r="G16" s="195">
        <v>71005</v>
      </c>
      <c r="H16" s="332" t="s">
        <v>267</v>
      </c>
      <c r="I16" s="318">
        <v>71005</v>
      </c>
      <c r="J16" s="60"/>
      <c r="K16" s="192"/>
      <c r="L16" s="297" t="s">
        <v>179</v>
      </c>
      <c r="M16" s="315" t="s">
        <v>23</v>
      </c>
      <c r="N16" s="303"/>
    </row>
    <row r="17" spans="1:14" ht="21" customHeight="1" x14ac:dyDescent="0.35">
      <c r="A17" s="328"/>
      <c r="B17" s="61" t="s">
        <v>268</v>
      </c>
      <c r="C17" s="313"/>
      <c r="D17" s="287"/>
      <c r="E17" s="317"/>
      <c r="F17" s="200" t="s">
        <v>269</v>
      </c>
      <c r="G17" s="198">
        <v>74900</v>
      </c>
      <c r="H17" s="333"/>
      <c r="I17" s="293"/>
      <c r="J17" s="200" t="s">
        <v>22</v>
      </c>
      <c r="K17" s="18" t="s">
        <v>270</v>
      </c>
      <c r="L17" s="298"/>
      <c r="M17" s="363"/>
      <c r="N17" s="301"/>
    </row>
    <row r="18" spans="1:14" ht="21.75" customHeight="1" x14ac:dyDescent="0.35">
      <c r="A18" s="328"/>
      <c r="B18" s="61"/>
      <c r="C18" s="313"/>
      <c r="D18" s="287"/>
      <c r="E18" s="317"/>
      <c r="F18" s="196" t="s">
        <v>271</v>
      </c>
      <c r="G18" s="209">
        <v>75435</v>
      </c>
      <c r="H18" s="333"/>
      <c r="I18" s="293"/>
      <c r="J18" s="200" t="s">
        <v>24</v>
      </c>
      <c r="K18" s="16" t="s">
        <v>272</v>
      </c>
      <c r="L18" s="298"/>
      <c r="M18" s="363"/>
      <c r="N18" s="301"/>
    </row>
    <row r="19" spans="1:14" ht="32.25" customHeight="1" x14ac:dyDescent="0.35">
      <c r="A19" s="327">
        <v>4</v>
      </c>
      <c r="B19" s="58" t="s">
        <v>33</v>
      </c>
      <c r="C19" s="312">
        <v>315000</v>
      </c>
      <c r="D19" s="286">
        <v>295126</v>
      </c>
      <c r="E19" s="316" t="s">
        <v>21</v>
      </c>
      <c r="F19" s="332" t="s">
        <v>273</v>
      </c>
      <c r="G19" s="318">
        <v>291203</v>
      </c>
      <c r="H19" s="332" t="s">
        <v>273</v>
      </c>
      <c r="I19" s="318">
        <v>291203</v>
      </c>
      <c r="J19" s="60"/>
      <c r="K19" s="192"/>
      <c r="L19" s="297" t="s">
        <v>236</v>
      </c>
      <c r="M19" s="315" t="s">
        <v>23</v>
      </c>
      <c r="N19" s="300"/>
    </row>
    <row r="20" spans="1:14" ht="32.25" customHeight="1" x14ac:dyDescent="0.35">
      <c r="A20" s="328"/>
      <c r="B20" s="61" t="s">
        <v>37</v>
      </c>
      <c r="C20" s="313"/>
      <c r="D20" s="287"/>
      <c r="E20" s="317"/>
      <c r="F20" s="333"/>
      <c r="G20" s="293"/>
      <c r="H20" s="333"/>
      <c r="I20" s="293"/>
      <c r="J20" s="200" t="s">
        <v>25</v>
      </c>
      <c r="K20" s="18" t="s">
        <v>274</v>
      </c>
      <c r="L20" s="298"/>
      <c r="M20" s="363"/>
      <c r="N20" s="371"/>
    </row>
    <row r="21" spans="1:14" ht="21" customHeight="1" x14ac:dyDescent="0.35">
      <c r="A21" s="328"/>
      <c r="B21" s="61" t="s">
        <v>275</v>
      </c>
      <c r="C21" s="313"/>
      <c r="D21" s="287"/>
      <c r="E21" s="317"/>
      <c r="F21" s="333"/>
      <c r="G21" s="293"/>
      <c r="H21" s="333"/>
      <c r="I21" s="293"/>
      <c r="J21" s="200" t="s">
        <v>24</v>
      </c>
      <c r="K21" s="16" t="s">
        <v>276</v>
      </c>
      <c r="L21" s="298"/>
      <c r="M21" s="363"/>
      <c r="N21" s="371"/>
    </row>
    <row r="22" spans="1:14" ht="21" customHeight="1" x14ac:dyDescent="0.35">
      <c r="A22" s="328"/>
      <c r="B22" s="63"/>
      <c r="C22" s="313"/>
      <c r="D22" s="287"/>
      <c r="E22" s="317"/>
      <c r="F22" s="334"/>
      <c r="G22" s="294"/>
      <c r="H22" s="334"/>
      <c r="I22" s="294"/>
      <c r="J22" s="200"/>
      <c r="K22" s="16"/>
      <c r="L22" s="299"/>
      <c r="M22" s="364"/>
      <c r="N22" s="371"/>
    </row>
    <row r="23" spans="1:14" ht="21" customHeight="1" x14ac:dyDescent="0.35">
      <c r="A23" s="327">
        <v>5</v>
      </c>
      <c r="B23" s="58" t="s">
        <v>277</v>
      </c>
      <c r="C23" s="312">
        <v>26640</v>
      </c>
      <c r="D23" s="286">
        <v>28504.799999999999</v>
      </c>
      <c r="E23" s="316" t="s">
        <v>21</v>
      </c>
      <c r="F23" s="332" t="s">
        <v>96</v>
      </c>
      <c r="G23" s="318">
        <v>28504.799999999999</v>
      </c>
      <c r="H23" s="332" t="s">
        <v>96</v>
      </c>
      <c r="I23" s="318">
        <v>28504.799999999999</v>
      </c>
      <c r="J23" s="60"/>
      <c r="K23" s="192"/>
      <c r="L23" s="297" t="s">
        <v>179</v>
      </c>
      <c r="M23" s="315"/>
      <c r="N23" s="300" t="s">
        <v>23</v>
      </c>
    </row>
    <row r="24" spans="1:14" ht="21" customHeight="1" x14ac:dyDescent="0.35">
      <c r="A24" s="328"/>
      <c r="B24" s="61" t="s">
        <v>278</v>
      </c>
      <c r="C24" s="313"/>
      <c r="D24" s="287"/>
      <c r="E24" s="317"/>
      <c r="F24" s="333"/>
      <c r="G24" s="293"/>
      <c r="H24" s="333"/>
      <c r="I24" s="293"/>
      <c r="J24" s="200" t="s">
        <v>22</v>
      </c>
      <c r="K24" s="18" t="s">
        <v>279</v>
      </c>
      <c r="L24" s="298"/>
      <c r="M24" s="363"/>
      <c r="N24" s="371"/>
    </row>
    <row r="25" spans="1:14" ht="21" customHeight="1" x14ac:dyDescent="0.35">
      <c r="A25" s="328"/>
      <c r="B25" s="61"/>
      <c r="C25" s="313"/>
      <c r="D25" s="287"/>
      <c r="E25" s="317"/>
      <c r="F25" s="196" t="s">
        <v>100</v>
      </c>
      <c r="G25" s="198">
        <v>33705</v>
      </c>
      <c r="H25" s="333"/>
      <c r="I25" s="293"/>
      <c r="J25" s="200" t="s">
        <v>24</v>
      </c>
      <c r="K25" s="16" t="s">
        <v>280</v>
      </c>
      <c r="L25" s="298"/>
      <c r="M25" s="363"/>
      <c r="N25" s="371"/>
    </row>
    <row r="26" spans="1:14" ht="21" customHeight="1" x14ac:dyDescent="0.35">
      <c r="A26" s="329"/>
      <c r="B26" s="63"/>
      <c r="C26" s="314"/>
      <c r="D26" s="330"/>
      <c r="E26" s="331"/>
      <c r="F26" s="197" t="s">
        <v>102</v>
      </c>
      <c r="G26" s="199">
        <v>36380</v>
      </c>
      <c r="H26" s="334"/>
      <c r="I26" s="294"/>
      <c r="J26" s="64"/>
      <c r="K26" s="194"/>
      <c r="L26" s="299"/>
      <c r="M26" s="364"/>
      <c r="N26" s="371"/>
    </row>
    <row r="27" spans="1:14" ht="21.75" customHeight="1" x14ac:dyDescent="0.35">
      <c r="A27" s="25"/>
      <c r="B27" s="288" t="s">
        <v>243</v>
      </c>
      <c r="C27" s="288"/>
      <c r="D27" s="288"/>
      <c r="E27" s="288"/>
      <c r="F27" s="288"/>
      <c r="G27" s="288"/>
      <c r="H27" s="289"/>
      <c r="I27" s="26">
        <f>SUM(I8:I26)</f>
        <v>997016.8</v>
      </c>
      <c r="J27" s="27"/>
      <c r="K27" s="28"/>
      <c r="L27" s="66"/>
      <c r="M27" s="67"/>
      <c r="N27" s="68"/>
    </row>
    <row r="28" spans="1:14" ht="21" customHeight="1" x14ac:dyDescent="0.35">
      <c r="A28" s="29"/>
      <c r="B28" s="30"/>
      <c r="C28" s="31"/>
      <c r="D28" s="31"/>
      <c r="E28" s="30"/>
      <c r="F28" s="30"/>
      <c r="G28" s="31"/>
      <c r="H28" s="32"/>
      <c r="I28" s="33"/>
      <c r="J28" s="30"/>
      <c r="K28" s="30"/>
      <c r="L28" s="34"/>
      <c r="M28" s="34"/>
      <c r="N28" s="34"/>
    </row>
    <row r="29" spans="1:14" x14ac:dyDescent="0.35">
      <c r="A29" s="3"/>
      <c r="B29" s="191"/>
      <c r="C29" s="191"/>
      <c r="D29" s="191"/>
      <c r="E29" s="191"/>
      <c r="F29" s="191"/>
      <c r="G29" s="191"/>
      <c r="H29" s="191"/>
      <c r="I29" s="203"/>
      <c r="J29" s="203"/>
      <c r="K29" s="46"/>
    </row>
    <row r="30" spans="1:14" x14ac:dyDescent="0.35">
      <c r="A30" s="310" t="s">
        <v>248</v>
      </c>
      <c r="B30" s="310"/>
      <c r="C30" s="310"/>
      <c r="D30" s="310"/>
      <c r="E30" s="310"/>
      <c r="F30" s="310"/>
      <c r="G30" s="310"/>
      <c r="H30" s="310"/>
      <c r="I30" s="310"/>
      <c r="J30" s="310"/>
      <c r="K30" s="310"/>
      <c r="L30" s="310"/>
      <c r="M30" s="310"/>
      <c r="N30" s="191" t="s">
        <v>0</v>
      </c>
    </row>
    <row r="31" spans="1:14" x14ac:dyDescent="0.35">
      <c r="A31" s="310" t="s">
        <v>1</v>
      </c>
      <c r="B31" s="310"/>
      <c r="C31" s="310"/>
      <c r="D31" s="310"/>
      <c r="E31" s="310"/>
      <c r="F31" s="310"/>
      <c r="G31" s="310"/>
      <c r="H31" s="310"/>
      <c r="I31" s="310"/>
      <c r="J31" s="310"/>
      <c r="K31" s="310"/>
      <c r="L31" s="310"/>
      <c r="M31" s="310"/>
      <c r="N31" s="34"/>
    </row>
    <row r="32" spans="1:14" x14ac:dyDescent="0.35">
      <c r="A32" s="310" t="s">
        <v>247</v>
      </c>
      <c r="B32" s="310"/>
      <c r="C32" s="310"/>
      <c r="D32" s="310"/>
      <c r="E32" s="310"/>
      <c r="F32" s="310"/>
      <c r="G32" s="310"/>
      <c r="H32" s="310"/>
      <c r="I32" s="310"/>
      <c r="J32" s="310"/>
      <c r="K32" s="310"/>
      <c r="L32" s="310"/>
      <c r="M32" s="310"/>
      <c r="N32" s="34"/>
    </row>
    <row r="33" spans="1:14" x14ac:dyDescent="0.35">
      <c r="A33" s="191"/>
      <c r="B33" s="191"/>
      <c r="C33" s="191"/>
      <c r="D33" s="191"/>
      <c r="E33" s="191"/>
      <c r="F33" s="191"/>
      <c r="G33" s="191"/>
      <c r="H33" s="191"/>
      <c r="I33" s="191"/>
      <c r="J33" s="191"/>
      <c r="K33" s="191"/>
      <c r="L33" s="191"/>
      <c r="M33" s="191"/>
      <c r="N33" s="34"/>
    </row>
    <row r="34" spans="1:14" ht="42" x14ac:dyDescent="0.35">
      <c r="A34" s="352" t="s">
        <v>2</v>
      </c>
      <c r="B34" s="353" t="s">
        <v>3</v>
      </c>
      <c r="C34" s="4" t="s">
        <v>4</v>
      </c>
      <c r="D34" s="5" t="s">
        <v>5</v>
      </c>
      <c r="E34" s="353" t="s">
        <v>6</v>
      </c>
      <c r="F34" s="353" t="s">
        <v>7</v>
      </c>
      <c r="G34" s="353"/>
      <c r="H34" s="354" t="s">
        <v>8</v>
      </c>
      <c r="I34" s="354"/>
      <c r="J34" s="355" t="s">
        <v>9</v>
      </c>
      <c r="K34" s="355" t="s">
        <v>10</v>
      </c>
      <c r="L34" s="356" t="s">
        <v>11</v>
      </c>
      <c r="M34" s="357" t="s">
        <v>12</v>
      </c>
      <c r="N34" s="358"/>
    </row>
    <row r="35" spans="1:14" ht="63" x14ac:dyDescent="0.35">
      <c r="A35" s="343"/>
      <c r="B35" s="353"/>
      <c r="C35" s="6" t="s">
        <v>13</v>
      </c>
      <c r="D35" s="7" t="s">
        <v>14</v>
      </c>
      <c r="E35" s="353"/>
      <c r="F35" s="192" t="s">
        <v>15</v>
      </c>
      <c r="G35" s="195" t="s">
        <v>16</v>
      </c>
      <c r="H35" s="201" t="s">
        <v>17</v>
      </c>
      <c r="I35" s="11" t="s">
        <v>18</v>
      </c>
      <c r="J35" s="290"/>
      <c r="K35" s="290"/>
      <c r="L35" s="356"/>
      <c r="M35" s="202" t="s">
        <v>19</v>
      </c>
      <c r="N35" s="14" t="s">
        <v>20</v>
      </c>
    </row>
    <row r="36" spans="1:14" x14ac:dyDescent="0.35">
      <c r="A36" s="343">
        <v>1</v>
      </c>
      <c r="B36" s="58" t="s">
        <v>33</v>
      </c>
      <c r="C36" s="346">
        <v>9345000</v>
      </c>
      <c r="D36" s="346">
        <v>9583567</v>
      </c>
      <c r="E36" s="348" t="s">
        <v>34</v>
      </c>
      <c r="F36" s="332" t="s">
        <v>232</v>
      </c>
      <c r="G36" s="318">
        <v>8500000</v>
      </c>
      <c r="H36" s="332" t="s">
        <v>232</v>
      </c>
      <c r="I36" s="322">
        <v>8498939</v>
      </c>
      <c r="J36" s="60"/>
      <c r="K36" s="192"/>
      <c r="L36" s="297" t="s">
        <v>236</v>
      </c>
      <c r="M36" s="315" t="s">
        <v>23</v>
      </c>
      <c r="N36" s="303"/>
    </row>
    <row r="37" spans="1:14" x14ac:dyDescent="0.35">
      <c r="A37" s="344"/>
      <c r="B37" s="61" t="s">
        <v>37</v>
      </c>
      <c r="C37" s="347"/>
      <c r="D37" s="347"/>
      <c r="E37" s="349"/>
      <c r="F37" s="333"/>
      <c r="G37" s="293"/>
      <c r="H37" s="333"/>
      <c r="I37" s="323"/>
      <c r="J37" s="200" t="s">
        <v>25</v>
      </c>
      <c r="K37" s="18" t="s">
        <v>249</v>
      </c>
      <c r="L37" s="298"/>
      <c r="M37" s="363"/>
      <c r="N37" s="301"/>
    </row>
    <row r="38" spans="1:14" x14ac:dyDescent="0.35">
      <c r="A38" s="344"/>
      <c r="B38" s="61" t="s">
        <v>250</v>
      </c>
      <c r="C38" s="347"/>
      <c r="D38" s="347"/>
      <c r="E38" s="349"/>
      <c r="F38" s="333"/>
      <c r="G38" s="293"/>
      <c r="H38" s="333"/>
      <c r="I38" s="323"/>
      <c r="J38" s="200" t="s">
        <v>24</v>
      </c>
      <c r="K38" s="16" t="s">
        <v>251</v>
      </c>
      <c r="L38" s="298"/>
      <c r="M38" s="363"/>
      <c r="N38" s="301"/>
    </row>
    <row r="39" spans="1:14" x14ac:dyDescent="0.35">
      <c r="A39" s="344"/>
      <c r="B39" s="63"/>
      <c r="C39" s="347"/>
      <c r="D39" s="347"/>
      <c r="E39" s="350"/>
      <c r="F39" s="334"/>
      <c r="G39" s="293"/>
      <c r="H39" s="334"/>
      <c r="I39" s="323"/>
      <c r="J39" s="208"/>
      <c r="K39" s="193"/>
      <c r="L39" s="299"/>
      <c r="M39" s="364"/>
      <c r="N39" s="302"/>
    </row>
    <row r="40" spans="1:14" x14ac:dyDescent="0.35">
      <c r="A40" s="343">
        <v>2</v>
      </c>
      <c r="B40" s="58" t="s">
        <v>33</v>
      </c>
      <c r="C40" s="372">
        <v>4000000</v>
      </c>
      <c r="D40" s="372">
        <v>3800331</v>
      </c>
      <c r="E40" s="349" t="s">
        <v>34</v>
      </c>
      <c r="F40" s="290" t="s">
        <v>35</v>
      </c>
      <c r="G40" s="318">
        <v>3194000</v>
      </c>
      <c r="H40" s="319" t="s">
        <v>35</v>
      </c>
      <c r="I40" s="322">
        <v>3189819</v>
      </c>
      <c r="J40" s="60"/>
      <c r="K40" s="192"/>
      <c r="L40" s="297" t="s">
        <v>236</v>
      </c>
      <c r="M40" s="315" t="s">
        <v>23</v>
      </c>
      <c r="N40" s="303"/>
    </row>
    <row r="41" spans="1:14" x14ac:dyDescent="0.35">
      <c r="A41" s="344"/>
      <c r="B41" s="61" t="s">
        <v>37</v>
      </c>
      <c r="C41" s="347"/>
      <c r="D41" s="347"/>
      <c r="E41" s="349"/>
      <c r="F41" s="291"/>
      <c r="G41" s="293"/>
      <c r="H41" s="320"/>
      <c r="I41" s="323"/>
      <c r="J41" s="200" t="s">
        <v>22</v>
      </c>
      <c r="K41" s="18" t="s">
        <v>252</v>
      </c>
      <c r="L41" s="298"/>
      <c r="M41" s="363"/>
      <c r="N41" s="301"/>
    </row>
    <row r="42" spans="1:14" x14ac:dyDescent="0.35">
      <c r="A42" s="344"/>
      <c r="B42" s="61" t="s">
        <v>253</v>
      </c>
      <c r="C42" s="347"/>
      <c r="D42" s="347"/>
      <c r="E42" s="349"/>
      <c r="F42" s="339" t="s">
        <v>232</v>
      </c>
      <c r="G42" s="341">
        <v>3580000</v>
      </c>
      <c r="H42" s="320"/>
      <c r="I42" s="323"/>
      <c r="J42" s="200" t="s">
        <v>24</v>
      </c>
      <c r="K42" s="16" t="s">
        <v>254</v>
      </c>
      <c r="L42" s="298"/>
      <c r="M42" s="363"/>
      <c r="N42" s="301"/>
    </row>
    <row r="43" spans="1:14" x14ac:dyDescent="0.35">
      <c r="A43" s="345"/>
      <c r="B43" s="63"/>
      <c r="C43" s="347"/>
      <c r="D43" s="347"/>
      <c r="E43" s="350"/>
      <c r="F43" s="334"/>
      <c r="G43" s="342"/>
      <c r="H43" s="321"/>
      <c r="I43" s="324"/>
      <c r="J43" s="64"/>
      <c r="K43" s="194"/>
      <c r="L43" s="299"/>
      <c r="M43" s="364"/>
      <c r="N43" s="302"/>
    </row>
    <row r="44" spans="1:14" ht="21" customHeight="1" x14ac:dyDescent="0.35">
      <c r="A44" s="344">
        <v>3</v>
      </c>
      <c r="B44" s="58" t="s">
        <v>33</v>
      </c>
      <c r="C44" s="372">
        <v>4672000</v>
      </c>
      <c r="D44" s="372">
        <v>3486311</v>
      </c>
      <c r="E44" s="349" t="s">
        <v>34</v>
      </c>
      <c r="F44" s="332" t="s">
        <v>255</v>
      </c>
      <c r="G44" s="318">
        <v>3311147</v>
      </c>
      <c r="H44" s="333" t="s">
        <v>255</v>
      </c>
      <c r="I44" s="323">
        <v>3310211</v>
      </c>
      <c r="J44" s="207"/>
      <c r="K44" s="193"/>
      <c r="L44" s="297" t="s">
        <v>236</v>
      </c>
      <c r="M44" s="391" t="s">
        <v>23</v>
      </c>
      <c r="N44" s="281"/>
    </row>
    <row r="45" spans="1:14" ht="21" customHeight="1" x14ac:dyDescent="0.35">
      <c r="A45" s="344"/>
      <c r="B45" s="61" t="s">
        <v>37</v>
      </c>
      <c r="C45" s="347"/>
      <c r="D45" s="347"/>
      <c r="E45" s="349"/>
      <c r="F45" s="333"/>
      <c r="G45" s="293"/>
      <c r="H45" s="333"/>
      <c r="I45" s="323"/>
      <c r="J45" s="200" t="s">
        <v>22</v>
      </c>
      <c r="K45" s="18" t="s">
        <v>256</v>
      </c>
      <c r="L45" s="298"/>
      <c r="M45" s="295"/>
      <c r="N45" s="282"/>
    </row>
    <row r="46" spans="1:14" ht="21" customHeight="1" x14ac:dyDescent="0.35">
      <c r="A46" s="344"/>
      <c r="B46" s="61" t="s">
        <v>257</v>
      </c>
      <c r="C46" s="347"/>
      <c r="D46" s="347"/>
      <c r="E46" s="349"/>
      <c r="F46" s="349" t="s">
        <v>258</v>
      </c>
      <c r="G46" s="341">
        <v>3482824</v>
      </c>
      <c r="H46" s="333"/>
      <c r="I46" s="323"/>
      <c r="J46" s="200" t="s">
        <v>24</v>
      </c>
      <c r="K46" s="16" t="s">
        <v>254</v>
      </c>
      <c r="L46" s="298"/>
      <c r="M46" s="295"/>
      <c r="N46" s="282"/>
    </row>
    <row r="47" spans="1:14" ht="20.25" customHeight="1" x14ac:dyDescent="0.35">
      <c r="A47" s="345"/>
      <c r="B47" s="63"/>
      <c r="C47" s="347"/>
      <c r="D47" s="347"/>
      <c r="E47" s="350"/>
      <c r="F47" s="350"/>
      <c r="G47" s="342"/>
      <c r="H47" s="333"/>
      <c r="I47" s="324"/>
      <c r="J47" s="53"/>
      <c r="K47" s="194"/>
      <c r="L47" s="299"/>
      <c r="M47" s="392"/>
      <c r="N47" s="282"/>
    </row>
    <row r="48" spans="1:14" x14ac:dyDescent="0.35">
      <c r="A48" s="25"/>
      <c r="B48" s="288" t="s">
        <v>28</v>
      </c>
      <c r="C48" s="288"/>
      <c r="D48" s="288"/>
      <c r="E48" s="288"/>
      <c r="F48" s="288"/>
      <c r="G48" s="288"/>
      <c r="H48" s="289"/>
      <c r="I48" s="26">
        <f>SUM(I36:I47)</f>
        <v>14998969</v>
      </c>
      <c r="J48" s="27"/>
      <c r="K48" s="28"/>
      <c r="L48" s="40"/>
      <c r="M48" s="40"/>
      <c r="N48" s="40"/>
    </row>
  </sheetData>
  <mergeCells count="116"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L6:L7"/>
    <mergeCell ref="M6:N6"/>
    <mergeCell ref="M8:M11"/>
    <mergeCell ref="N8:N11"/>
    <mergeCell ref="A12:A15"/>
    <mergeCell ref="C12:C15"/>
    <mergeCell ref="D12:D15"/>
    <mergeCell ref="E12:E15"/>
    <mergeCell ref="H12:H15"/>
    <mergeCell ref="I12:I15"/>
    <mergeCell ref="L12:L15"/>
    <mergeCell ref="A8:A11"/>
    <mergeCell ref="C8:C11"/>
    <mergeCell ref="D8:D11"/>
    <mergeCell ref="E8:E11"/>
    <mergeCell ref="F8:F11"/>
    <mergeCell ref="G8:G11"/>
    <mergeCell ref="H8:H11"/>
    <mergeCell ref="I8:I11"/>
    <mergeCell ref="L8:L11"/>
    <mergeCell ref="N16:N18"/>
    <mergeCell ref="A19:A22"/>
    <mergeCell ref="C19:C22"/>
    <mergeCell ref="D19:D22"/>
    <mergeCell ref="E19:E22"/>
    <mergeCell ref="H19:H22"/>
    <mergeCell ref="M12:M15"/>
    <mergeCell ref="N12:N15"/>
    <mergeCell ref="A16:A18"/>
    <mergeCell ref="C16:C18"/>
    <mergeCell ref="D16:D18"/>
    <mergeCell ref="E16:E18"/>
    <mergeCell ref="H16:H18"/>
    <mergeCell ref="I16:I18"/>
    <mergeCell ref="L16:L18"/>
    <mergeCell ref="M16:M18"/>
    <mergeCell ref="N23:N26"/>
    <mergeCell ref="B27:H27"/>
    <mergeCell ref="A23:A26"/>
    <mergeCell ref="C23:C26"/>
    <mergeCell ref="D23:D26"/>
    <mergeCell ref="E23:E26"/>
    <mergeCell ref="I19:I22"/>
    <mergeCell ref="L19:L22"/>
    <mergeCell ref="M19:M22"/>
    <mergeCell ref="N19:N22"/>
    <mergeCell ref="A32:M32"/>
    <mergeCell ref="A34:A35"/>
    <mergeCell ref="B34:B35"/>
    <mergeCell ref="E34:E35"/>
    <mergeCell ref="F34:G34"/>
    <mergeCell ref="H34:I34"/>
    <mergeCell ref="J34:J35"/>
    <mergeCell ref="K34:K35"/>
    <mergeCell ref="H23:H26"/>
    <mergeCell ref="I23:I26"/>
    <mergeCell ref="L23:L26"/>
    <mergeCell ref="M23:M26"/>
    <mergeCell ref="B48:H48"/>
    <mergeCell ref="A36:A39"/>
    <mergeCell ref="C36:C39"/>
    <mergeCell ref="D36:D39"/>
    <mergeCell ref="E36:E39"/>
    <mergeCell ref="F36:F39"/>
    <mergeCell ref="G36:G39"/>
    <mergeCell ref="L34:L35"/>
    <mergeCell ref="M34:N34"/>
    <mergeCell ref="A44:A47"/>
    <mergeCell ref="C44:C47"/>
    <mergeCell ref="D44:D47"/>
    <mergeCell ref="E44:E47"/>
    <mergeCell ref="H44:H47"/>
    <mergeCell ref="I44:I47"/>
    <mergeCell ref="A40:A43"/>
    <mergeCell ref="C40:C43"/>
    <mergeCell ref="D40:D43"/>
    <mergeCell ref="E40:E43"/>
    <mergeCell ref="F40:F41"/>
    <mergeCell ref="G40:G41"/>
    <mergeCell ref="H40:H43"/>
    <mergeCell ref="I40:I43"/>
    <mergeCell ref="L44:L47"/>
    <mergeCell ref="M44:M47"/>
    <mergeCell ref="L40:L43"/>
    <mergeCell ref="M40:M43"/>
    <mergeCell ref="N40:N43"/>
    <mergeCell ref="N36:N39"/>
    <mergeCell ref="M36:M39"/>
    <mergeCell ref="L36:L39"/>
    <mergeCell ref="F12:F15"/>
    <mergeCell ref="G12:G15"/>
    <mergeCell ref="F19:F22"/>
    <mergeCell ref="G19:G22"/>
    <mergeCell ref="F23:F24"/>
    <mergeCell ref="G23:G24"/>
    <mergeCell ref="F42:F43"/>
    <mergeCell ref="G42:G43"/>
    <mergeCell ref="F44:F45"/>
    <mergeCell ref="G44:G45"/>
    <mergeCell ref="F46:F47"/>
    <mergeCell ref="G46:G47"/>
    <mergeCell ref="H36:H39"/>
    <mergeCell ref="I36:I39"/>
    <mergeCell ref="N44:N47"/>
    <mergeCell ref="A30:M30"/>
    <mergeCell ref="A31:M31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F0"/>
    <pageSetUpPr fitToPage="1"/>
  </sheetPr>
  <dimension ref="A1:AT49"/>
  <sheetViews>
    <sheetView topLeftCell="E4" zoomScale="85" zoomScaleNormal="85" zoomScaleSheetLayoutView="100" workbookViewId="0">
      <pane ySplit="4" topLeftCell="A35" activePane="bottomLeft" state="frozen"/>
      <selection activeCell="R4" sqref="R4"/>
      <selection pane="bottomLeft" activeCell="AF43" sqref="AF43"/>
    </sheetView>
  </sheetViews>
  <sheetFormatPr defaultColWidth="8.75" defaultRowHeight="18.75" x14ac:dyDescent="0.3"/>
  <cols>
    <col min="1" max="1" width="8.75" style="69"/>
    <col min="2" max="2" width="39.875" style="69" customWidth="1"/>
    <col min="3" max="3" width="18.125" style="125" customWidth="1"/>
    <col min="4" max="4" width="13.25" style="125" customWidth="1"/>
    <col min="5" max="5" width="12" style="125" customWidth="1"/>
    <col min="6" max="9" width="12.25" style="125" customWidth="1"/>
    <col min="10" max="10" width="13.25" style="125" customWidth="1"/>
    <col min="11" max="13" width="12.25" style="125" customWidth="1"/>
    <col min="14" max="15" width="12.25" style="125" hidden="1" customWidth="1"/>
    <col min="16" max="22" width="14.625" style="125" hidden="1" customWidth="1"/>
    <col min="23" max="23" width="13.875" style="125" hidden="1" customWidth="1"/>
    <col min="24" max="29" width="14.625" style="125" hidden="1" customWidth="1"/>
    <col min="30" max="30" width="13.625" style="125" customWidth="1"/>
    <col min="31" max="31" width="13.25" style="125" customWidth="1"/>
    <col min="32" max="32" width="12.25" style="69" customWidth="1"/>
    <col min="33" max="34" width="8.75" style="69"/>
    <col min="35" max="35" width="9.375" style="69" bestFit="1" customWidth="1"/>
    <col min="36" max="16384" width="8.75" style="69"/>
  </cols>
  <sheetData>
    <row r="1" spans="1:46" x14ac:dyDescent="0.3">
      <c r="A1" s="278" t="s">
        <v>136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  <c r="W1" s="278"/>
      <c r="X1" s="278"/>
      <c r="Y1" s="278"/>
      <c r="Z1" s="278"/>
      <c r="AA1" s="278"/>
      <c r="AB1" s="278"/>
      <c r="AC1" s="278"/>
      <c r="AD1" s="278"/>
      <c r="AE1" s="278"/>
      <c r="AF1" s="278"/>
    </row>
    <row r="2" spans="1:46" x14ac:dyDescent="0.3">
      <c r="A2" s="278" t="s">
        <v>137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  <c r="Q2" s="278"/>
      <c r="R2" s="278"/>
      <c r="S2" s="278"/>
      <c r="T2" s="278"/>
      <c r="U2" s="278"/>
      <c r="V2" s="278"/>
      <c r="W2" s="278"/>
      <c r="X2" s="278"/>
      <c r="Y2" s="278"/>
      <c r="Z2" s="278"/>
      <c r="AA2" s="278"/>
      <c r="AB2" s="278"/>
      <c r="AC2" s="278"/>
      <c r="AD2" s="278"/>
      <c r="AE2" s="278"/>
      <c r="AF2" s="278"/>
    </row>
    <row r="3" spans="1:46" x14ac:dyDescent="0.3">
      <c r="A3" s="279" t="s">
        <v>1</v>
      </c>
      <c r="B3" s="279"/>
      <c r="C3" s="279"/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  <c r="O3" s="279"/>
      <c r="P3" s="279"/>
      <c r="Q3" s="279"/>
      <c r="R3" s="279"/>
      <c r="S3" s="279"/>
      <c r="T3" s="279"/>
      <c r="U3" s="279"/>
      <c r="V3" s="279"/>
      <c r="W3" s="279"/>
      <c r="X3" s="279"/>
      <c r="Y3" s="279"/>
      <c r="Z3" s="279"/>
      <c r="AA3" s="279"/>
      <c r="AB3" s="279"/>
      <c r="AC3" s="279"/>
      <c r="AD3" s="279"/>
      <c r="AE3" s="279"/>
      <c r="AF3" s="279"/>
    </row>
    <row r="4" spans="1:46" x14ac:dyDescent="0.3">
      <c r="A4" s="223"/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  <c r="Q4" s="223"/>
      <c r="R4" s="223"/>
      <c r="S4" s="223"/>
      <c r="T4" s="223"/>
      <c r="U4" s="223"/>
      <c r="V4" s="223"/>
      <c r="W4" s="223"/>
      <c r="X4" s="223"/>
      <c r="Y4" s="223"/>
      <c r="Z4" s="223"/>
      <c r="AA4" s="223"/>
      <c r="AB4" s="223"/>
      <c r="AC4" s="223"/>
      <c r="AD4" s="223"/>
      <c r="AE4" s="223"/>
      <c r="AF4" s="223"/>
    </row>
    <row r="5" spans="1:46" ht="33.75" customHeight="1" x14ac:dyDescent="0.3">
      <c r="A5" s="223"/>
      <c r="B5" s="223"/>
      <c r="C5" s="223"/>
      <c r="D5" s="223"/>
      <c r="E5" s="223"/>
      <c r="F5" s="280">
        <v>243162</v>
      </c>
      <c r="G5" s="269"/>
      <c r="H5" s="280">
        <v>243193</v>
      </c>
      <c r="I5" s="269"/>
      <c r="J5" s="280">
        <v>243223</v>
      </c>
      <c r="K5" s="269"/>
      <c r="L5" s="280">
        <v>23743</v>
      </c>
      <c r="M5" s="269"/>
      <c r="N5" s="280">
        <v>23774</v>
      </c>
      <c r="O5" s="269"/>
      <c r="P5" s="273">
        <v>23802</v>
      </c>
      <c r="Q5" s="274"/>
      <c r="R5" s="273">
        <v>23833</v>
      </c>
      <c r="S5" s="274"/>
      <c r="T5" s="273">
        <v>23863</v>
      </c>
      <c r="U5" s="274"/>
      <c r="V5" s="273">
        <v>23894</v>
      </c>
      <c r="W5" s="274"/>
      <c r="X5" s="273">
        <v>23924</v>
      </c>
      <c r="Y5" s="274"/>
      <c r="Z5" s="273">
        <v>23955</v>
      </c>
      <c r="AA5" s="274"/>
      <c r="AB5" s="273">
        <v>23986</v>
      </c>
      <c r="AC5" s="274"/>
      <c r="AD5" s="275" t="s">
        <v>281</v>
      </c>
      <c r="AE5" s="276"/>
      <c r="AF5" s="277"/>
    </row>
    <row r="6" spans="1:46" ht="36" customHeight="1" x14ac:dyDescent="0.3">
      <c r="A6" s="269" t="s">
        <v>138</v>
      </c>
      <c r="B6" s="269" t="s">
        <v>139</v>
      </c>
      <c r="C6" s="270" t="s">
        <v>140</v>
      </c>
      <c r="D6" s="271"/>
      <c r="E6" s="272"/>
      <c r="F6" s="272" t="s">
        <v>141</v>
      </c>
      <c r="G6" s="268" t="s">
        <v>142</v>
      </c>
      <c r="H6" s="268" t="s">
        <v>141</v>
      </c>
      <c r="I6" s="268" t="s">
        <v>142</v>
      </c>
      <c r="J6" s="268" t="s">
        <v>141</v>
      </c>
      <c r="K6" s="270" t="s">
        <v>142</v>
      </c>
      <c r="L6" s="265" t="s">
        <v>141</v>
      </c>
      <c r="M6" s="265" t="s">
        <v>142</v>
      </c>
      <c r="N6" s="265" t="s">
        <v>141</v>
      </c>
      <c r="O6" s="265" t="s">
        <v>142</v>
      </c>
      <c r="P6" s="265" t="s">
        <v>141</v>
      </c>
      <c r="Q6" s="265" t="s">
        <v>142</v>
      </c>
      <c r="R6" s="265" t="s">
        <v>141</v>
      </c>
      <c r="S6" s="265" t="s">
        <v>142</v>
      </c>
      <c r="T6" s="265" t="s">
        <v>141</v>
      </c>
      <c r="U6" s="265" t="s">
        <v>142</v>
      </c>
      <c r="V6" s="265" t="s">
        <v>141</v>
      </c>
      <c r="W6" s="265" t="s">
        <v>142</v>
      </c>
      <c r="X6" s="265" t="s">
        <v>141</v>
      </c>
      <c r="Y6" s="265" t="s">
        <v>142</v>
      </c>
      <c r="Z6" s="265" t="s">
        <v>141</v>
      </c>
      <c r="AA6" s="265" t="s">
        <v>142</v>
      </c>
      <c r="AB6" s="265" t="s">
        <v>141</v>
      </c>
      <c r="AC6" s="265" t="s">
        <v>142</v>
      </c>
      <c r="AD6" s="268" t="s">
        <v>143</v>
      </c>
      <c r="AE6" s="268" t="s">
        <v>144</v>
      </c>
      <c r="AF6" s="267" t="s">
        <v>145</v>
      </c>
    </row>
    <row r="7" spans="1:46" s="73" customFormat="1" ht="54" customHeight="1" x14ac:dyDescent="0.2">
      <c r="A7" s="269"/>
      <c r="B7" s="269"/>
      <c r="C7" s="220" t="s">
        <v>146</v>
      </c>
      <c r="D7" s="221" t="s">
        <v>141</v>
      </c>
      <c r="E7" s="221" t="s">
        <v>142</v>
      </c>
      <c r="F7" s="272"/>
      <c r="G7" s="268"/>
      <c r="H7" s="268"/>
      <c r="I7" s="268"/>
      <c r="J7" s="268"/>
      <c r="K7" s="270"/>
      <c r="L7" s="266"/>
      <c r="M7" s="266"/>
      <c r="N7" s="266"/>
      <c r="O7" s="266"/>
      <c r="P7" s="266"/>
      <c r="Q7" s="266"/>
      <c r="R7" s="266"/>
      <c r="S7" s="266"/>
      <c r="T7" s="266"/>
      <c r="U7" s="266"/>
      <c r="V7" s="266"/>
      <c r="W7" s="266"/>
      <c r="X7" s="266"/>
      <c r="Y7" s="266"/>
      <c r="Z7" s="266"/>
      <c r="AA7" s="266"/>
      <c r="AB7" s="266"/>
      <c r="AC7" s="266"/>
      <c r="AD7" s="268"/>
      <c r="AE7" s="268"/>
      <c r="AF7" s="267"/>
    </row>
    <row r="8" spans="1:46" s="73" customFormat="1" ht="21.6" customHeight="1" x14ac:dyDescent="0.2">
      <c r="A8" s="74"/>
      <c r="B8" s="75" t="s">
        <v>173</v>
      </c>
      <c r="C8" s="76"/>
      <c r="D8" s="77"/>
      <c r="E8" s="77"/>
      <c r="F8" s="77"/>
      <c r="G8" s="76"/>
      <c r="H8" s="76"/>
      <c r="I8" s="76"/>
      <c r="J8" s="76"/>
      <c r="K8" s="78"/>
      <c r="L8" s="79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76"/>
      <c r="AE8" s="76"/>
      <c r="AF8" s="81"/>
    </row>
    <row r="9" spans="1:46" x14ac:dyDescent="0.3">
      <c r="A9" s="82"/>
      <c r="B9" s="83" t="s">
        <v>147</v>
      </c>
      <c r="C9" s="84"/>
      <c r="D9" s="85"/>
      <c r="E9" s="85"/>
      <c r="F9" s="85"/>
      <c r="G9" s="84"/>
      <c r="H9" s="84"/>
      <c r="I9" s="84"/>
      <c r="J9" s="84"/>
      <c r="K9" s="86"/>
      <c r="L9" s="84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4"/>
      <c r="AE9" s="84"/>
      <c r="AF9" s="87"/>
    </row>
    <row r="10" spans="1:46" x14ac:dyDescent="0.3">
      <c r="A10" s="82">
        <v>1</v>
      </c>
      <c r="B10" s="87" t="s">
        <v>148</v>
      </c>
      <c r="C10" s="92">
        <v>90000000</v>
      </c>
      <c r="D10" s="85">
        <v>90000000</v>
      </c>
      <c r="E10" s="85"/>
      <c r="F10" s="88">
        <f>386894.39+321788.79</f>
        <v>708683.17999999993</v>
      </c>
      <c r="G10" s="89"/>
      <c r="H10" s="89">
        <f>234161.68+355208.41</f>
        <v>589370.09</v>
      </c>
      <c r="I10" s="89"/>
      <c r="J10" s="89">
        <v>15896476</v>
      </c>
      <c r="K10" s="86"/>
      <c r="L10" s="84">
        <f>SUM(AS10:AT10)</f>
        <v>7744594</v>
      </c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4">
        <f>SUM(F10:AC10)</f>
        <v>24939123.27</v>
      </c>
      <c r="AE10" s="84">
        <f>F10+H10+J10+L10</f>
        <v>24939123.27</v>
      </c>
      <c r="AF10" s="90">
        <f>AE10/AD10</f>
        <v>1</v>
      </c>
      <c r="AI10" s="69">
        <v>386894.39</v>
      </c>
      <c r="AJ10" s="69">
        <v>321788.78999999998</v>
      </c>
      <c r="AK10" s="179">
        <v>234161.68</v>
      </c>
      <c r="AL10" s="179">
        <v>355208.41</v>
      </c>
      <c r="AM10" s="210">
        <v>359695</v>
      </c>
      <c r="AN10" s="210">
        <v>246609</v>
      </c>
      <c r="AO10" s="210">
        <v>291203</v>
      </c>
      <c r="AP10" s="210">
        <v>8498939</v>
      </c>
      <c r="AQ10" s="210">
        <v>3189819</v>
      </c>
      <c r="AR10" s="210">
        <v>3310211</v>
      </c>
      <c r="AS10" s="179">
        <v>296834</v>
      </c>
      <c r="AT10" s="179">
        <v>7447760</v>
      </c>
    </row>
    <row r="11" spans="1:46" x14ac:dyDescent="0.3">
      <c r="A11" s="82">
        <v>2</v>
      </c>
      <c r="B11" s="91" t="s">
        <v>149</v>
      </c>
      <c r="C11" s="172">
        <v>1800000</v>
      </c>
      <c r="D11" s="85">
        <v>1800000</v>
      </c>
      <c r="E11" s="85"/>
      <c r="F11" s="88"/>
      <c r="G11" s="89"/>
      <c r="H11" s="89">
        <v>1798527</v>
      </c>
      <c r="I11" s="89"/>
      <c r="J11" s="84"/>
      <c r="K11" s="86"/>
      <c r="L11" s="84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4">
        <f>SUM(F11:AC11)</f>
        <v>1798527</v>
      </c>
      <c r="AE11" s="84">
        <f t="shared" ref="AE11:AE38" si="0">F11+H11+J11+L11</f>
        <v>1798527</v>
      </c>
      <c r="AF11" s="90">
        <f t="shared" ref="AF11:AF39" si="1">AE11/AD11</f>
        <v>1</v>
      </c>
    </row>
    <row r="12" spans="1:46" x14ac:dyDescent="0.3">
      <c r="A12" s="82">
        <v>3</v>
      </c>
      <c r="B12" s="91" t="s">
        <v>150</v>
      </c>
      <c r="C12" s="92">
        <v>1500000</v>
      </c>
      <c r="D12" s="85">
        <v>1500000</v>
      </c>
      <c r="E12" s="85"/>
      <c r="F12" s="88">
        <f>1018883.18</f>
        <v>1018883.18</v>
      </c>
      <c r="G12" s="89"/>
      <c r="H12" s="89"/>
      <c r="I12" s="89"/>
      <c r="J12" s="84"/>
      <c r="K12" s="86"/>
      <c r="L12" s="84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4">
        <f>SUM(F12:AC12)</f>
        <v>1018883.18</v>
      </c>
      <c r="AE12" s="84">
        <f t="shared" si="0"/>
        <v>1018883.18</v>
      </c>
      <c r="AF12" s="90">
        <f t="shared" si="1"/>
        <v>1</v>
      </c>
      <c r="AI12" s="144">
        <v>1018883.18</v>
      </c>
    </row>
    <row r="13" spans="1:46" x14ac:dyDescent="0.3">
      <c r="A13" s="82">
        <v>4</v>
      </c>
      <c r="B13" s="91" t="s">
        <v>151</v>
      </c>
      <c r="C13" s="92">
        <v>5000000</v>
      </c>
      <c r="D13" s="85">
        <v>5000000</v>
      </c>
      <c r="E13" s="85"/>
      <c r="F13" s="88"/>
      <c r="G13" s="89"/>
      <c r="H13" s="89"/>
      <c r="I13" s="89"/>
      <c r="J13" s="84"/>
      <c r="K13" s="86"/>
      <c r="L13" s="84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4">
        <f>SUM(F13:AC13)</f>
        <v>0</v>
      </c>
      <c r="AE13" s="84">
        <f t="shared" si="0"/>
        <v>0</v>
      </c>
      <c r="AF13" s="90" t="e">
        <f t="shared" si="1"/>
        <v>#DIV/0!</v>
      </c>
    </row>
    <row r="14" spans="1:46" x14ac:dyDescent="0.3">
      <c r="A14" s="82">
        <v>5</v>
      </c>
      <c r="B14" s="91" t="s">
        <v>152</v>
      </c>
      <c r="C14" s="92">
        <v>0</v>
      </c>
      <c r="D14" s="85">
        <v>0</v>
      </c>
      <c r="E14" s="85"/>
      <c r="F14" s="88"/>
      <c r="G14" s="89"/>
      <c r="H14" s="89"/>
      <c r="I14" s="89"/>
      <c r="J14" s="84"/>
      <c r="K14" s="86"/>
      <c r="L14" s="84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4">
        <f t="shared" ref="AD14:AD39" si="2">SUM(F14:AC14)</f>
        <v>0</v>
      </c>
      <c r="AE14" s="84">
        <f t="shared" si="0"/>
        <v>0</v>
      </c>
      <c r="AF14" s="90" t="e">
        <f t="shared" si="1"/>
        <v>#DIV/0!</v>
      </c>
    </row>
    <row r="15" spans="1:46" x14ac:dyDescent="0.3">
      <c r="A15" s="82">
        <v>6</v>
      </c>
      <c r="B15" s="87" t="s">
        <v>153</v>
      </c>
      <c r="C15" s="93">
        <v>3200000</v>
      </c>
      <c r="D15" s="94">
        <v>3200000</v>
      </c>
      <c r="E15" s="94"/>
      <c r="F15" s="95">
        <f>2428621</f>
        <v>2428621</v>
      </c>
      <c r="G15" s="96"/>
      <c r="H15" s="96"/>
      <c r="I15" s="96"/>
      <c r="J15" s="97"/>
      <c r="K15" s="98"/>
      <c r="L15" s="97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84">
        <f t="shared" si="2"/>
        <v>2428621</v>
      </c>
      <c r="AE15" s="84">
        <f t="shared" si="0"/>
        <v>2428621</v>
      </c>
      <c r="AF15" s="90">
        <f t="shared" si="1"/>
        <v>1</v>
      </c>
    </row>
    <row r="16" spans="1:46" x14ac:dyDescent="0.3">
      <c r="A16" s="99"/>
      <c r="B16" s="100" t="s">
        <v>154</v>
      </c>
      <c r="C16" s="101"/>
      <c r="D16" s="102"/>
      <c r="E16" s="102"/>
      <c r="F16" s="103"/>
      <c r="G16" s="104"/>
      <c r="H16" s="104"/>
      <c r="I16" s="104"/>
      <c r="J16" s="105"/>
      <c r="K16" s="106"/>
      <c r="L16" s="105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5"/>
      <c r="AE16" s="105">
        <f t="shared" si="0"/>
        <v>0</v>
      </c>
      <c r="AF16" s="107" t="e">
        <f t="shared" si="1"/>
        <v>#DIV/0!</v>
      </c>
    </row>
    <row r="17" spans="1:32" x14ac:dyDescent="0.3">
      <c r="A17" s="82">
        <v>1</v>
      </c>
      <c r="B17" s="87" t="s">
        <v>59</v>
      </c>
      <c r="C17" s="92">
        <v>16900</v>
      </c>
      <c r="D17" s="85">
        <v>16900</v>
      </c>
      <c r="E17" s="85"/>
      <c r="F17" s="88">
        <v>8869.16</v>
      </c>
      <c r="G17" s="89"/>
      <c r="H17" s="89"/>
      <c r="I17" s="89"/>
      <c r="J17" s="84"/>
      <c r="K17" s="86"/>
      <c r="L17" s="84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4">
        <f t="shared" si="2"/>
        <v>8869.16</v>
      </c>
      <c r="AE17" s="84">
        <f t="shared" si="0"/>
        <v>8869.16</v>
      </c>
      <c r="AF17" s="90">
        <f t="shared" si="1"/>
        <v>1</v>
      </c>
    </row>
    <row r="18" spans="1:32" x14ac:dyDescent="0.3">
      <c r="A18" s="82">
        <v>2</v>
      </c>
      <c r="B18" s="87" t="s">
        <v>176</v>
      </c>
      <c r="C18" s="92">
        <v>28350</v>
      </c>
      <c r="D18" s="85">
        <v>28350</v>
      </c>
      <c r="E18" s="85"/>
      <c r="F18" s="88">
        <v>20700</v>
      </c>
      <c r="G18" s="89"/>
      <c r="H18" s="89"/>
      <c r="I18" s="89"/>
      <c r="J18" s="84"/>
      <c r="K18" s="86"/>
      <c r="L18" s="84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4">
        <f t="shared" si="2"/>
        <v>20700</v>
      </c>
      <c r="AE18" s="84">
        <f t="shared" si="0"/>
        <v>20700</v>
      </c>
      <c r="AF18" s="90">
        <f t="shared" si="1"/>
        <v>1</v>
      </c>
    </row>
    <row r="19" spans="1:32" x14ac:dyDescent="0.3">
      <c r="A19" s="82">
        <v>3</v>
      </c>
      <c r="B19" s="87" t="s">
        <v>81</v>
      </c>
      <c r="C19" s="92">
        <v>4650</v>
      </c>
      <c r="D19" s="85"/>
      <c r="E19" s="85">
        <v>4650</v>
      </c>
      <c r="F19" s="88"/>
      <c r="G19" s="89">
        <v>2511</v>
      </c>
      <c r="H19" s="89"/>
      <c r="I19" s="89"/>
      <c r="J19" s="84"/>
      <c r="K19" s="86"/>
      <c r="L19" s="84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4">
        <f t="shared" si="2"/>
        <v>2511</v>
      </c>
      <c r="AE19" s="84">
        <f t="shared" si="0"/>
        <v>0</v>
      </c>
      <c r="AF19" s="90">
        <f t="shared" si="1"/>
        <v>0</v>
      </c>
    </row>
    <row r="20" spans="1:32" x14ac:dyDescent="0.3">
      <c r="A20" s="82">
        <v>4</v>
      </c>
      <c r="B20" s="87" t="s">
        <v>177</v>
      </c>
      <c r="C20" s="92">
        <v>23500</v>
      </c>
      <c r="D20" s="85">
        <v>23500</v>
      </c>
      <c r="E20" s="85"/>
      <c r="F20" s="88">
        <v>23400</v>
      </c>
      <c r="G20" s="89"/>
      <c r="H20" s="89"/>
      <c r="I20" s="89"/>
      <c r="J20" s="84"/>
      <c r="K20" s="86"/>
      <c r="L20" s="84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4">
        <f t="shared" si="2"/>
        <v>23400</v>
      </c>
      <c r="AE20" s="84">
        <f t="shared" si="0"/>
        <v>23400</v>
      </c>
      <c r="AF20" s="90">
        <f t="shared" si="1"/>
        <v>1</v>
      </c>
    </row>
    <row r="21" spans="1:32" x14ac:dyDescent="0.3">
      <c r="A21" s="82">
        <v>5</v>
      </c>
      <c r="B21" s="87" t="s">
        <v>107</v>
      </c>
      <c r="C21" s="92">
        <v>40992</v>
      </c>
      <c r="D21" s="85"/>
      <c r="E21" s="85">
        <v>40992</v>
      </c>
      <c r="F21" s="88"/>
      <c r="G21" s="89">
        <v>40992</v>
      </c>
      <c r="H21" s="89"/>
      <c r="I21" s="89"/>
      <c r="J21" s="84"/>
      <c r="K21" s="86"/>
      <c r="L21" s="84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4">
        <f t="shared" si="2"/>
        <v>40992</v>
      </c>
      <c r="AE21" s="84">
        <f t="shared" si="0"/>
        <v>0</v>
      </c>
      <c r="AF21" s="90">
        <f t="shared" si="1"/>
        <v>0</v>
      </c>
    </row>
    <row r="22" spans="1:32" x14ac:dyDescent="0.3">
      <c r="A22" s="82">
        <v>6</v>
      </c>
      <c r="B22" s="87" t="s">
        <v>114</v>
      </c>
      <c r="C22" s="92">
        <v>94760</v>
      </c>
      <c r="D22" s="85"/>
      <c r="E22" s="85">
        <v>94760</v>
      </c>
      <c r="F22" s="88"/>
      <c r="G22" s="89">
        <v>88437.3</v>
      </c>
      <c r="H22" s="89"/>
      <c r="I22" s="89"/>
      <c r="J22" s="84"/>
      <c r="K22" s="86"/>
      <c r="L22" s="84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4">
        <f t="shared" si="2"/>
        <v>88437.3</v>
      </c>
      <c r="AE22" s="84">
        <f t="shared" si="0"/>
        <v>0</v>
      </c>
      <c r="AF22" s="90">
        <f t="shared" si="1"/>
        <v>0</v>
      </c>
    </row>
    <row r="23" spans="1:32" x14ac:dyDescent="0.3">
      <c r="A23" s="82">
        <v>7</v>
      </c>
      <c r="B23" s="87" t="s">
        <v>117</v>
      </c>
      <c r="C23" s="92">
        <v>26000</v>
      </c>
      <c r="D23" s="85">
        <v>26000</v>
      </c>
      <c r="E23" s="85"/>
      <c r="F23" s="88">
        <v>26000</v>
      </c>
      <c r="G23" s="89"/>
      <c r="H23" s="89"/>
      <c r="I23" s="89"/>
      <c r="J23" s="84"/>
      <c r="K23" s="86"/>
      <c r="L23" s="84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4">
        <f t="shared" si="2"/>
        <v>26000</v>
      </c>
      <c r="AE23" s="84">
        <f t="shared" si="0"/>
        <v>26000</v>
      </c>
      <c r="AF23" s="90">
        <f t="shared" si="1"/>
        <v>1</v>
      </c>
    </row>
    <row r="24" spans="1:32" x14ac:dyDescent="0.3">
      <c r="A24" s="82">
        <v>8</v>
      </c>
      <c r="B24" s="87" t="s">
        <v>124</v>
      </c>
      <c r="C24" s="92">
        <v>69700</v>
      </c>
      <c r="D24" s="85"/>
      <c r="E24" s="85">
        <v>69700</v>
      </c>
      <c r="F24" s="88"/>
      <c r="G24" s="89">
        <v>68000</v>
      </c>
      <c r="H24" s="89"/>
      <c r="I24" s="89"/>
      <c r="J24" s="84"/>
      <c r="K24" s="86"/>
      <c r="L24" s="84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4">
        <f t="shared" si="2"/>
        <v>68000</v>
      </c>
      <c r="AE24" s="84">
        <f t="shared" si="0"/>
        <v>0</v>
      </c>
      <c r="AF24" s="90">
        <f t="shared" si="1"/>
        <v>0</v>
      </c>
    </row>
    <row r="25" spans="1:32" x14ac:dyDescent="0.3">
      <c r="A25" s="82">
        <v>9</v>
      </c>
      <c r="B25" s="87" t="s">
        <v>239</v>
      </c>
      <c r="C25" s="92">
        <v>466000</v>
      </c>
      <c r="D25" s="85"/>
      <c r="E25" s="85">
        <v>466000</v>
      </c>
      <c r="F25" s="88"/>
      <c r="G25" s="89"/>
      <c r="H25" s="89"/>
      <c r="I25" s="89">
        <v>466000</v>
      </c>
      <c r="J25" s="84"/>
      <c r="K25" s="86"/>
      <c r="L25" s="84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4">
        <f t="shared" si="2"/>
        <v>466000</v>
      </c>
      <c r="AE25" s="84">
        <f t="shared" si="0"/>
        <v>0</v>
      </c>
      <c r="AF25" s="90">
        <f t="shared" si="1"/>
        <v>0</v>
      </c>
    </row>
    <row r="26" spans="1:32" x14ac:dyDescent="0.3">
      <c r="A26" s="82">
        <v>10</v>
      </c>
      <c r="B26" s="87" t="s">
        <v>241</v>
      </c>
      <c r="C26" s="92">
        <v>8280</v>
      </c>
      <c r="D26" s="85">
        <v>8280</v>
      </c>
      <c r="E26" s="85"/>
      <c r="F26" s="88"/>
      <c r="G26" s="89"/>
      <c r="H26" s="89">
        <v>8280</v>
      </c>
      <c r="I26" s="89"/>
      <c r="J26" s="84"/>
      <c r="K26" s="86"/>
      <c r="L26" s="84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4">
        <f t="shared" si="2"/>
        <v>8280</v>
      </c>
      <c r="AE26" s="84">
        <f t="shared" si="0"/>
        <v>8280</v>
      </c>
      <c r="AF26" s="90">
        <f t="shared" si="1"/>
        <v>1</v>
      </c>
    </row>
    <row r="27" spans="1:32" x14ac:dyDescent="0.3">
      <c r="A27" s="82">
        <v>11</v>
      </c>
      <c r="B27" s="87" t="s">
        <v>240</v>
      </c>
      <c r="C27" s="92">
        <v>396732</v>
      </c>
      <c r="D27" s="85"/>
      <c r="E27" s="85">
        <v>396732</v>
      </c>
      <c r="F27" s="88"/>
      <c r="G27" s="89"/>
      <c r="H27" s="89"/>
      <c r="I27" s="89">
        <v>396732</v>
      </c>
      <c r="J27" s="84"/>
      <c r="K27" s="86"/>
      <c r="L27" s="84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4">
        <f t="shared" si="2"/>
        <v>396732</v>
      </c>
      <c r="AE27" s="84">
        <f t="shared" si="0"/>
        <v>0</v>
      </c>
      <c r="AF27" s="90">
        <f t="shared" si="1"/>
        <v>0</v>
      </c>
    </row>
    <row r="28" spans="1:32" x14ac:dyDescent="0.3">
      <c r="A28" s="82">
        <v>12</v>
      </c>
      <c r="B28" s="87" t="s">
        <v>313</v>
      </c>
      <c r="C28" s="92">
        <v>248000</v>
      </c>
      <c r="D28" s="85"/>
      <c r="E28" s="85">
        <v>248000</v>
      </c>
      <c r="F28" s="88"/>
      <c r="G28" s="89"/>
      <c r="H28" s="89"/>
      <c r="I28" s="89"/>
      <c r="J28" s="84"/>
      <c r="K28" s="86"/>
      <c r="L28" s="84"/>
      <c r="M28" s="86">
        <v>248000</v>
      </c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4">
        <f t="shared" si="2"/>
        <v>248000</v>
      </c>
      <c r="AE28" s="84">
        <f t="shared" si="0"/>
        <v>0</v>
      </c>
      <c r="AF28" s="90">
        <f t="shared" si="1"/>
        <v>0</v>
      </c>
    </row>
    <row r="29" spans="1:32" x14ac:dyDescent="0.3">
      <c r="A29" s="82">
        <v>13</v>
      </c>
      <c r="B29" s="87" t="s">
        <v>314</v>
      </c>
      <c r="C29" s="92">
        <v>450000</v>
      </c>
      <c r="D29" s="85"/>
      <c r="E29" s="85">
        <v>450000</v>
      </c>
      <c r="F29" s="88"/>
      <c r="G29" s="89"/>
      <c r="H29" s="89"/>
      <c r="I29" s="89"/>
      <c r="J29" s="84"/>
      <c r="K29" s="86"/>
      <c r="L29" s="84"/>
      <c r="M29" s="86">
        <v>450000</v>
      </c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4">
        <f t="shared" si="2"/>
        <v>450000</v>
      </c>
      <c r="AE29" s="84">
        <f t="shared" si="0"/>
        <v>0</v>
      </c>
      <c r="AF29" s="90">
        <f t="shared" si="1"/>
        <v>0</v>
      </c>
    </row>
    <row r="30" spans="1:32" x14ac:dyDescent="0.3">
      <c r="A30" s="82"/>
      <c r="B30" s="87"/>
      <c r="C30" s="92"/>
      <c r="D30" s="85"/>
      <c r="E30" s="85"/>
      <c r="F30" s="88"/>
      <c r="G30" s="89"/>
      <c r="H30" s="89"/>
      <c r="I30" s="89"/>
      <c r="J30" s="84"/>
      <c r="K30" s="86"/>
      <c r="L30" s="84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4">
        <f t="shared" si="2"/>
        <v>0</v>
      </c>
      <c r="AE30" s="84">
        <f t="shared" si="0"/>
        <v>0</v>
      </c>
      <c r="AF30" s="90" t="e">
        <f t="shared" si="1"/>
        <v>#DIV/0!</v>
      </c>
    </row>
    <row r="31" spans="1:32" ht="18.75" customHeight="1" x14ac:dyDescent="0.3">
      <c r="A31" s="99"/>
      <c r="B31" s="100" t="s">
        <v>155</v>
      </c>
      <c r="C31" s="101"/>
      <c r="D31" s="102"/>
      <c r="E31" s="102"/>
      <c r="F31" s="103"/>
      <c r="G31" s="104"/>
      <c r="H31" s="104"/>
      <c r="I31" s="104"/>
      <c r="J31" s="105"/>
      <c r="K31" s="106"/>
      <c r="L31" s="105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5"/>
      <c r="AE31" s="105">
        <f t="shared" si="0"/>
        <v>0</v>
      </c>
      <c r="AF31" s="107" t="e">
        <f t="shared" si="1"/>
        <v>#DIV/0!</v>
      </c>
    </row>
    <row r="32" spans="1:32" ht="18.75" customHeight="1" x14ac:dyDescent="0.3">
      <c r="A32" s="82">
        <v>1</v>
      </c>
      <c r="B32" s="87" t="s">
        <v>156</v>
      </c>
      <c r="C32" s="92">
        <v>0</v>
      </c>
      <c r="D32" s="85">
        <v>0</v>
      </c>
      <c r="E32" s="85"/>
      <c r="F32" s="88"/>
      <c r="G32" s="89"/>
      <c r="H32" s="89"/>
      <c r="I32" s="89"/>
      <c r="J32" s="84"/>
      <c r="K32" s="86"/>
      <c r="L32" s="84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4">
        <f t="shared" si="2"/>
        <v>0</v>
      </c>
      <c r="AE32" s="84">
        <f t="shared" si="0"/>
        <v>0</v>
      </c>
      <c r="AF32" s="90" t="e">
        <f t="shared" si="1"/>
        <v>#DIV/0!</v>
      </c>
    </row>
    <row r="33" spans="1:32" ht="18.75" customHeight="1" x14ac:dyDescent="0.3">
      <c r="A33" s="82">
        <v>2</v>
      </c>
      <c r="B33" s="87" t="s">
        <v>157</v>
      </c>
      <c r="C33" s="92">
        <v>400000</v>
      </c>
      <c r="D33" s="85">
        <v>400000</v>
      </c>
      <c r="E33" s="85"/>
      <c r="F33" s="88">
        <v>389901</v>
      </c>
      <c r="G33" s="89"/>
      <c r="H33" s="89"/>
      <c r="I33" s="89"/>
      <c r="J33" s="84"/>
      <c r="K33" s="86"/>
      <c r="L33" s="84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4">
        <f t="shared" si="2"/>
        <v>389901</v>
      </c>
      <c r="AE33" s="84">
        <f t="shared" si="0"/>
        <v>389901</v>
      </c>
      <c r="AF33" s="90">
        <f t="shared" si="1"/>
        <v>1</v>
      </c>
    </row>
    <row r="34" spans="1:32" ht="18.75" customHeight="1" x14ac:dyDescent="0.3">
      <c r="A34" s="82">
        <v>3</v>
      </c>
      <c r="B34" s="87" t="s">
        <v>158</v>
      </c>
      <c r="C34" s="92">
        <v>5239000</v>
      </c>
      <c r="D34" s="85">
        <v>5239000</v>
      </c>
      <c r="E34" s="85"/>
      <c r="F34" s="88">
        <f>2052369.16</f>
        <v>2052369.16</v>
      </c>
      <c r="G34" s="89"/>
      <c r="H34" s="89"/>
      <c r="I34" s="89"/>
      <c r="J34" s="84"/>
      <c r="K34" s="86"/>
      <c r="L34" s="84">
        <v>3296329</v>
      </c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4">
        <f>SUM(F34:AC34)</f>
        <v>5348698.16</v>
      </c>
      <c r="AE34" s="84">
        <f t="shared" si="0"/>
        <v>5348698.16</v>
      </c>
      <c r="AF34" s="90">
        <f t="shared" si="1"/>
        <v>1</v>
      </c>
    </row>
    <row r="35" spans="1:32" x14ac:dyDescent="0.3">
      <c r="A35" s="82">
        <v>4</v>
      </c>
      <c r="B35" s="87" t="s">
        <v>159</v>
      </c>
      <c r="C35" s="92">
        <v>2000000</v>
      </c>
      <c r="D35" s="85">
        <v>2000000</v>
      </c>
      <c r="E35" s="85"/>
      <c r="F35" s="88">
        <f>1985169</f>
        <v>1985169</v>
      </c>
      <c r="G35" s="89"/>
      <c r="H35" s="89"/>
      <c r="I35" s="89"/>
      <c r="J35" s="84"/>
      <c r="K35" s="86"/>
      <c r="L35" s="84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4">
        <f>SUM(F35:AC35)</f>
        <v>1985169</v>
      </c>
      <c r="AE35" s="84">
        <f t="shared" si="0"/>
        <v>1985169</v>
      </c>
      <c r="AF35" s="90">
        <f t="shared" si="1"/>
        <v>1</v>
      </c>
    </row>
    <row r="36" spans="1:32" x14ac:dyDescent="0.3">
      <c r="A36" s="82">
        <v>5</v>
      </c>
      <c r="B36" s="87" t="s">
        <v>160</v>
      </c>
      <c r="C36" s="92">
        <v>200000</v>
      </c>
      <c r="D36" s="85"/>
      <c r="E36" s="85">
        <v>17120</v>
      </c>
      <c r="F36" s="88"/>
      <c r="G36" s="89"/>
      <c r="H36" s="89"/>
      <c r="I36" s="89"/>
      <c r="J36" s="84"/>
      <c r="K36" s="86"/>
      <c r="L36" s="84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4">
        <f t="shared" si="2"/>
        <v>0</v>
      </c>
      <c r="AE36" s="84">
        <f t="shared" si="0"/>
        <v>0</v>
      </c>
      <c r="AF36" s="90" t="e">
        <f t="shared" si="1"/>
        <v>#DIV/0!</v>
      </c>
    </row>
    <row r="37" spans="1:32" x14ac:dyDescent="0.3">
      <c r="A37" s="82"/>
      <c r="B37" s="87" t="s">
        <v>161</v>
      </c>
      <c r="C37" s="92">
        <v>520000</v>
      </c>
      <c r="D37" s="85">
        <v>520000</v>
      </c>
      <c r="E37" s="85">
        <v>55000</v>
      </c>
      <c r="F37" s="88">
        <f>16000+21600</f>
        <v>37600</v>
      </c>
      <c r="G37" s="89"/>
      <c r="H37" s="89"/>
      <c r="I37" s="89"/>
      <c r="J37" s="84">
        <v>66359.81</v>
      </c>
      <c r="K37" s="86">
        <v>26640</v>
      </c>
      <c r="L37" s="84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4">
        <f t="shared" si="2"/>
        <v>130599.81</v>
      </c>
      <c r="AE37" s="84">
        <f t="shared" si="0"/>
        <v>103959.81</v>
      </c>
      <c r="AF37" s="90">
        <f t="shared" si="1"/>
        <v>0.79601807996504736</v>
      </c>
    </row>
    <row r="38" spans="1:32" x14ac:dyDescent="0.3">
      <c r="A38" s="82"/>
      <c r="B38" s="87" t="s">
        <v>317</v>
      </c>
      <c r="C38" s="92">
        <v>29600</v>
      </c>
      <c r="D38" s="85">
        <v>29600</v>
      </c>
      <c r="E38" s="85"/>
      <c r="F38" s="88"/>
      <c r="G38" s="89"/>
      <c r="H38" s="89"/>
      <c r="I38" s="89"/>
      <c r="J38" s="84"/>
      <c r="K38" s="86"/>
      <c r="L38" s="84">
        <v>31672</v>
      </c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4">
        <f t="shared" si="2"/>
        <v>31672</v>
      </c>
      <c r="AE38" s="84">
        <f t="shared" si="0"/>
        <v>31672</v>
      </c>
      <c r="AF38" s="90">
        <f t="shared" si="1"/>
        <v>1</v>
      </c>
    </row>
    <row r="39" spans="1:32" x14ac:dyDescent="0.3">
      <c r="A39" s="108"/>
      <c r="B39" s="109" t="s">
        <v>162</v>
      </c>
      <c r="C39" s="110"/>
      <c r="D39" s="111"/>
      <c r="E39" s="111"/>
      <c r="F39" s="112"/>
      <c r="G39" s="113"/>
      <c r="H39" s="113"/>
      <c r="I39" s="113"/>
      <c r="J39" s="111"/>
      <c r="K39" s="114"/>
      <c r="L39" s="111"/>
      <c r="M39" s="114"/>
      <c r="N39" s="114"/>
      <c r="O39" s="114"/>
      <c r="P39" s="114"/>
      <c r="Q39" s="114"/>
      <c r="R39" s="114"/>
      <c r="S39" s="114"/>
      <c r="T39" s="114"/>
      <c r="U39" s="114"/>
      <c r="V39" s="114"/>
      <c r="W39" s="114"/>
      <c r="X39" s="114"/>
      <c r="Y39" s="114"/>
      <c r="Z39" s="114"/>
      <c r="AA39" s="114"/>
      <c r="AB39" s="114"/>
      <c r="AC39" s="114"/>
      <c r="AD39" s="111">
        <f t="shared" si="2"/>
        <v>0</v>
      </c>
      <c r="AE39" s="111">
        <f t="shared" ref="AE39" si="3">F39+H39+J39</f>
        <v>0</v>
      </c>
      <c r="AF39" s="115" t="e">
        <f t="shared" si="1"/>
        <v>#DIV/0!</v>
      </c>
    </row>
    <row r="40" spans="1:32" x14ac:dyDescent="0.3">
      <c r="A40" s="82"/>
      <c r="B40" s="83"/>
      <c r="C40" s="92"/>
      <c r="D40" s="84"/>
      <c r="E40" s="84"/>
      <c r="F40" s="116"/>
      <c r="G40" s="89"/>
      <c r="H40" s="89"/>
      <c r="I40" s="89"/>
      <c r="J40" s="84"/>
      <c r="K40" s="86"/>
      <c r="L40" s="84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4"/>
      <c r="AE40" s="84"/>
      <c r="AF40" s="90"/>
    </row>
    <row r="41" spans="1:32" s="119" customFormat="1" x14ac:dyDescent="0.3">
      <c r="A41" s="222"/>
      <c r="B41" s="222" t="s">
        <v>163</v>
      </c>
      <c r="C41" s="92">
        <f t="shared" ref="C41:AC41" si="4">SUM(C9:C39)</f>
        <v>111762464</v>
      </c>
      <c r="D41" s="92">
        <f t="shared" si="4"/>
        <v>109791630</v>
      </c>
      <c r="E41" s="92">
        <f t="shared" si="4"/>
        <v>1842954</v>
      </c>
      <c r="F41" s="92">
        <f t="shared" si="4"/>
        <v>8700195.6799999997</v>
      </c>
      <c r="G41" s="92">
        <f t="shared" si="4"/>
        <v>199940.3</v>
      </c>
      <c r="H41" s="92">
        <f t="shared" si="4"/>
        <v>2396177.09</v>
      </c>
      <c r="I41" s="92">
        <f t="shared" si="4"/>
        <v>862732</v>
      </c>
      <c r="J41" s="92">
        <f t="shared" si="4"/>
        <v>15962835.810000001</v>
      </c>
      <c r="K41" s="92">
        <f t="shared" si="4"/>
        <v>26640</v>
      </c>
      <c r="L41" s="92">
        <f>SUM(L9:L39)</f>
        <v>11072595</v>
      </c>
      <c r="M41" s="92">
        <f t="shared" si="4"/>
        <v>698000</v>
      </c>
      <c r="N41" s="92">
        <f t="shared" si="4"/>
        <v>0</v>
      </c>
      <c r="O41" s="92">
        <f t="shared" si="4"/>
        <v>0</v>
      </c>
      <c r="P41" s="92">
        <f t="shared" si="4"/>
        <v>0</v>
      </c>
      <c r="Q41" s="92">
        <f t="shared" si="4"/>
        <v>0</v>
      </c>
      <c r="R41" s="92">
        <f t="shared" si="4"/>
        <v>0</v>
      </c>
      <c r="S41" s="92">
        <f t="shared" si="4"/>
        <v>0</v>
      </c>
      <c r="T41" s="92">
        <f t="shared" si="4"/>
        <v>0</v>
      </c>
      <c r="U41" s="92">
        <f t="shared" si="4"/>
        <v>0</v>
      </c>
      <c r="V41" s="92">
        <f t="shared" si="4"/>
        <v>0</v>
      </c>
      <c r="W41" s="92">
        <f t="shared" si="4"/>
        <v>0</v>
      </c>
      <c r="X41" s="92">
        <f t="shared" si="4"/>
        <v>0</v>
      </c>
      <c r="Y41" s="92">
        <f t="shared" si="4"/>
        <v>0</v>
      </c>
      <c r="Z41" s="92">
        <f t="shared" si="4"/>
        <v>0</v>
      </c>
      <c r="AA41" s="92">
        <f t="shared" si="4"/>
        <v>0</v>
      </c>
      <c r="AB41" s="92">
        <f t="shared" si="4"/>
        <v>0</v>
      </c>
      <c r="AC41" s="92">
        <f t="shared" si="4"/>
        <v>0</v>
      </c>
      <c r="AD41" s="92">
        <f>SUM(AD9:AD37)</f>
        <v>39887443.880000003</v>
      </c>
      <c r="AE41" s="92">
        <f>SUM(AE9:AE37)</f>
        <v>38100131.579999998</v>
      </c>
      <c r="AF41" s="118">
        <f>AE41/AD41</f>
        <v>0.95519110461484891</v>
      </c>
    </row>
    <row r="42" spans="1:32" s="119" customFormat="1" x14ac:dyDescent="0.3">
      <c r="A42" s="223"/>
      <c r="B42" s="223"/>
      <c r="C42" s="120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0"/>
      <c r="Z42" s="120"/>
      <c r="AA42" s="120"/>
      <c r="AB42" s="120"/>
      <c r="AC42" s="120"/>
      <c r="AD42" s="120"/>
      <c r="AE42" s="120"/>
      <c r="AF42" s="121"/>
    </row>
    <row r="43" spans="1:32" x14ac:dyDescent="0.3">
      <c r="A43" s="122"/>
      <c r="B43" s="69" t="s">
        <v>164</v>
      </c>
      <c r="C43" s="69"/>
      <c r="D43" s="123">
        <f>D41</f>
        <v>109791630</v>
      </c>
      <c r="E43" s="124"/>
      <c r="G43" s="126"/>
      <c r="H43" s="126"/>
      <c r="I43" s="126"/>
      <c r="J43" s="126"/>
      <c r="K43" s="126"/>
      <c r="L43" s="126"/>
      <c r="M43" s="126"/>
      <c r="N43" s="126"/>
      <c r="O43" s="126"/>
      <c r="P43" s="126"/>
      <c r="Q43" s="126"/>
      <c r="R43" s="126"/>
      <c r="S43" s="126"/>
      <c r="T43" s="126"/>
      <c r="U43" s="126"/>
      <c r="V43" s="126"/>
      <c r="W43" s="126"/>
      <c r="X43" s="126"/>
      <c r="Y43" s="126"/>
      <c r="Z43" s="126"/>
      <c r="AA43" s="126"/>
      <c r="AB43" s="126"/>
      <c r="AC43" s="126"/>
      <c r="AD43" s="69"/>
      <c r="AE43" s="69"/>
    </row>
    <row r="44" spans="1:32" ht="19.5" thickBot="1" x14ac:dyDescent="0.35">
      <c r="B44" s="119" t="s">
        <v>165</v>
      </c>
      <c r="C44" s="69"/>
      <c r="D44" s="127">
        <f>SUM(D43*0.3)</f>
        <v>32937489</v>
      </c>
      <c r="E44" s="128"/>
      <c r="AD44" s="119"/>
      <c r="AE44" s="69"/>
    </row>
    <row r="45" spans="1:32" ht="19.5" thickTop="1" x14ac:dyDescent="0.3">
      <c r="C45" s="69"/>
      <c r="D45" s="69"/>
      <c r="E45" s="129"/>
      <c r="AD45" s="69"/>
      <c r="AE45" s="69"/>
      <c r="AF45" s="130"/>
    </row>
    <row r="46" spans="1:32" x14ac:dyDescent="0.3">
      <c r="B46" s="69" t="s">
        <v>166</v>
      </c>
      <c r="C46" s="69"/>
      <c r="D46" s="128">
        <f>SUM(AE41)</f>
        <v>38100131.579999998</v>
      </c>
      <c r="E46" s="130"/>
      <c r="L46" s="92"/>
    </row>
    <row r="47" spans="1:32" x14ac:dyDescent="0.3">
      <c r="B47" s="119" t="s">
        <v>167</v>
      </c>
      <c r="D47" s="131">
        <f>SUM(D46/D43)</f>
        <v>0.34702218721044581</v>
      </c>
    </row>
    <row r="49" spans="2:4" x14ac:dyDescent="0.3">
      <c r="B49" s="69" t="s">
        <v>168</v>
      </c>
      <c r="C49" s="69"/>
      <c r="D49" s="129">
        <f>D46-D44</f>
        <v>5162642.5799999982</v>
      </c>
    </row>
  </sheetData>
  <mergeCells count="46"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6:A7"/>
    <mergeCell ref="B6:B7"/>
    <mergeCell ref="C6:E6"/>
    <mergeCell ref="F6:F7"/>
    <mergeCell ref="G6:G7"/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2:N41"/>
  <sheetViews>
    <sheetView topLeftCell="A26" zoomScale="60" zoomScaleNormal="60" workbookViewId="0">
      <selection activeCell="F46" sqref="F46"/>
    </sheetView>
  </sheetViews>
  <sheetFormatPr defaultColWidth="9.125" defaultRowHeight="21" x14ac:dyDescent="0.35"/>
  <cols>
    <col min="1" max="1" width="6.875" style="43" bestFit="1" customWidth="1"/>
    <col min="2" max="2" width="43.5" style="2" customWidth="1"/>
    <col min="3" max="3" width="14.375" style="44" customWidth="1"/>
    <col min="4" max="4" width="13.875" style="44" customWidth="1"/>
    <col min="5" max="5" width="10.25" style="2" customWidth="1"/>
    <col min="6" max="6" width="26.5" style="2" customWidth="1"/>
    <col min="7" max="7" width="14.375" style="44" customWidth="1"/>
    <col min="8" max="8" width="20" style="45" customWidth="1"/>
    <col min="9" max="9" width="18.625" style="46" customWidth="1"/>
    <col min="10" max="10" width="17.125" style="2" customWidth="1"/>
    <col min="11" max="11" width="29.625" style="2" customWidth="1"/>
    <col min="12" max="12" width="24.375" style="2" customWidth="1"/>
    <col min="13" max="13" width="12" style="2" customWidth="1"/>
    <col min="14" max="14" width="13.25" style="2" customWidth="1"/>
    <col min="15" max="16384" width="9.125" style="2"/>
  </cols>
  <sheetData>
    <row r="2" spans="1:14" x14ac:dyDescent="0.35">
      <c r="A2" s="310" t="s">
        <v>283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227" t="s">
        <v>0</v>
      </c>
    </row>
    <row r="3" spans="1:14" x14ac:dyDescent="0.35">
      <c r="A3" s="310" t="s">
        <v>1</v>
      </c>
      <c r="B3" s="310"/>
      <c r="C3" s="310"/>
      <c r="D3" s="310"/>
      <c r="E3" s="310"/>
      <c r="F3" s="310"/>
      <c r="G3" s="310"/>
      <c r="H3" s="310"/>
      <c r="I3" s="310"/>
      <c r="J3" s="310"/>
      <c r="K3" s="310"/>
      <c r="L3" s="310"/>
      <c r="M3" s="310"/>
    </row>
    <row r="4" spans="1:14" x14ac:dyDescent="0.35">
      <c r="A4" s="310" t="s">
        <v>284</v>
      </c>
      <c r="B4" s="310"/>
      <c r="C4" s="310"/>
      <c r="D4" s="310"/>
      <c r="E4" s="310"/>
      <c r="F4" s="310"/>
      <c r="G4" s="310"/>
      <c r="H4" s="310"/>
      <c r="I4" s="310"/>
      <c r="J4" s="310"/>
      <c r="K4" s="310"/>
      <c r="L4" s="310"/>
      <c r="M4" s="310"/>
    </row>
    <row r="5" spans="1:14" x14ac:dyDescent="0.35">
      <c r="A5" s="3"/>
      <c r="B5" s="227"/>
      <c r="C5" s="227"/>
      <c r="D5" s="227"/>
      <c r="E5" s="227"/>
      <c r="F5" s="227"/>
      <c r="G5" s="227"/>
      <c r="H5" s="227"/>
      <c r="I5" s="227"/>
      <c r="J5" s="227"/>
    </row>
    <row r="6" spans="1:14" ht="42" x14ac:dyDescent="0.35">
      <c r="A6" s="352" t="s">
        <v>2</v>
      </c>
      <c r="B6" s="353" t="s">
        <v>3</v>
      </c>
      <c r="C6" s="4" t="s">
        <v>4</v>
      </c>
      <c r="D6" s="5" t="s">
        <v>5</v>
      </c>
      <c r="E6" s="353" t="s">
        <v>6</v>
      </c>
      <c r="F6" s="353" t="s">
        <v>7</v>
      </c>
      <c r="G6" s="353"/>
      <c r="H6" s="354" t="s">
        <v>8</v>
      </c>
      <c r="I6" s="354"/>
      <c r="J6" s="355" t="s">
        <v>9</v>
      </c>
      <c r="K6" s="355" t="s">
        <v>10</v>
      </c>
      <c r="L6" s="362" t="s">
        <v>11</v>
      </c>
      <c r="M6" s="357" t="s">
        <v>12</v>
      </c>
      <c r="N6" s="358"/>
    </row>
    <row r="7" spans="1:14" ht="63" customHeight="1" x14ac:dyDescent="0.35">
      <c r="A7" s="343"/>
      <c r="B7" s="353"/>
      <c r="C7" s="6" t="s">
        <v>13</v>
      </c>
      <c r="D7" s="7" t="s">
        <v>14</v>
      </c>
      <c r="E7" s="353"/>
      <c r="F7" s="224" t="s">
        <v>15</v>
      </c>
      <c r="G7" s="228" t="s">
        <v>16</v>
      </c>
      <c r="H7" s="235" t="s">
        <v>17</v>
      </c>
      <c r="I7" s="11" t="s">
        <v>18</v>
      </c>
      <c r="J7" s="290"/>
      <c r="K7" s="290"/>
      <c r="L7" s="362"/>
      <c r="M7" s="236" t="s">
        <v>19</v>
      </c>
      <c r="N7" s="14" t="s">
        <v>20</v>
      </c>
    </row>
    <row r="8" spans="1:14" ht="21" customHeight="1" x14ac:dyDescent="0.35">
      <c r="A8" s="327">
        <v>1</v>
      </c>
      <c r="B8" s="58" t="s">
        <v>33</v>
      </c>
      <c r="C8" s="312">
        <v>320000</v>
      </c>
      <c r="D8" s="286">
        <v>301024</v>
      </c>
      <c r="E8" s="316" t="s">
        <v>21</v>
      </c>
      <c r="F8" s="332" t="s">
        <v>232</v>
      </c>
      <c r="G8" s="318">
        <v>296834</v>
      </c>
      <c r="H8" s="332" t="s">
        <v>232</v>
      </c>
      <c r="I8" s="318">
        <v>296834</v>
      </c>
      <c r="J8" s="60"/>
      <c r="K8" s="224"/>
      <c r="L8" s="297" t="s">
        <v>236</v>
      </c>
      <c r="M8" s="300" t="s">
        <v>23</v>
      </c>
      <c r="N8" s="303"/>
    </row>
    <row r="9" spans="1:14" ht="21" customHeight="1" x14ac:dyDescent="0.35">
      <c r="A9" s="328"/>
      <c r="B9" s="61" t="s">
        <v>37</v>
      </c>
      <c r="C9" s="313"/>
      <c r="D9" s="287"/>
      <c r="E9" s="317"/>
      <c r="F9" s="333"/>
      <c r="G9" s="293"/>
      <c r="H9" s="333"/>
      <c r="I9" s="293"/>
      <c r="J9" s="234" t="s">
        <v>25</v>
      </c>
      <c r="K9" s="18" t="s">
        <v>294</v>
      </c>
      <c r="L9" s="298"/>
      <c r="M9" s="301"/>
      <c r="N9" s="301"/>
    </row>
    <row r="10" spans="1:14" ht="21" customHeight="1" x14ac:dyDescent="0.35">
      <c r="A10" s="328"/>
      <c r="B10" s="61" t="s">
        <v>295</v>
      </c>
      <c r="C10" s="313"/>
      <c r="D10" s="287"/>
      <c r="E10" s="317"/>
      <c r="F10" s="333"/>
      <c r="G10" s="293"/>
      <c r="H10" s="333"/>
      <c r="I10" s="293"/>
      <c r="J10" s="234" t="s">
        <v>24</v>
      </c>
      <c r="K10" s="16" t="s">
        <v>296</v>
      </c>
      <c r="L10" s="298"/>
      <c r="M10" s="301"/>
      <c r="N10" s="301"/>
    </row>
    <row r="11" spans="1:14" ht="21" customHeight="1" x14ac:dyDescent="0.35">
      <c r="A11" s="329"/>
      <c r="B11" s="63"/>
      <c r="C11" s="314"/>
      <c r="D11" s="330"/>
      <c r="E11" s="331"/>
      <c r="F11" s="334"/>
      <c r="G11" s="294"/>
      <c r="H11" s="334"/>
      <c r="I11" s="294"/>
      <c r="J11" s="64"/>
      <c r="K11" s="226"/>
      <c r="L11" s="299"/>
      <c r="M11" s="302"/>
      <c r="N11" s="302"/>
    </row>
    <row r="12" spans="1:14" ht="21" customHeight="1" x14ac:dyDescent="0.35">
      <c r="A12" s="327">
        <v>2</v>
      </c>
      <c r="B12" s="58" t="s">
        <v>297</v>
      </c>
      <c r="C12" s="312">
        <v>248000</v>
      </c>
      <c r="D12" s="286">
        <f>196000*1.07</f>
        <v>209720</v>
      </c>
      <c r="E12" s="316" t="s">
        <v>21</v>
      </c>
      <c r="F12" s="224" t="s">
        <v>210</v>
      </c>
      <c r="G12" s="228">
        <v>209720</v>
      </c>
      <c r="H12" s="290" t="s">
        <v>210</v>
      </c>
      <c r="I12" s="318">
        <v>209720</v>
      </c>
      <c r="J12" s="60"/>
      <c r="K12" s="224"/>
      <c r="L12" s="297" t="s">
        <v>312</v>
      </c>
      <c r="M12" s="300"/>
      <c r="N12" s="300" t="s">
        <v>23</v>
      </c>
    </row>
    <row r="13" spans="1:14" ht="21" customHeight="1" x14ac:dyDescent="0.35">
      <c r="A13" s="328"/>
      <c r="B13" s="61" t="s">
        <v>298</v>
      </c>
      <c r="C13" s="313"/>
      <c r="D13" s="287"/>
      <c r="E13" s="317"/>
      <c r="F13" s="234" t="s">
        <v>215</v>
      </c>
      <c r="G13" s="232">
        <v>217745</v>
      </c>
      <c r="H13" s="291"/>
      <c r="I13" s="293"/>
      <c r="J13" s="234" t="s">
        <v>22</v>
      </c>
      <c r="K13" s="18" t="s">
        <v>299</v>
      </c>
      <c r="L13" s="298"/>
      <c r="M13" s="371"/>
      <c r="N13" s="371"/>
    </row>
    <row r="14" spans="1:14" ht="21" customHeight="1" x14ac:dyDescent="0.35">
      <c r="A14" s="328"/>
      <c r="B14" s="61" t="s">
        <v>1</v>
      </c>
      <c r="C14" s="313"/>
      <c r="D14" s="287"/>
      <c r="E14" s="317"/>
      <c r="F14" s="339" t="s">
        <v>212</v>
      </c>
      <c r="G14" s="341">
        <v>237540</v>
      </c>
      <c r="H14" s="291"/>
      <c r="I14" s="293"/>
      <c r="J14" s="234" t="s">
        <v>24</v>
      </c>
      <c r="K14" s="16" t="s">
        <v>300</v>
      </c>
      <c r="L14" s="298"/>
      <c r="M14" s="371"/>
      <c r="N14" s="371"/>
    </row>
    <row r="15" spans="1:14" ht="21" customHeight="1" x14ac:dyDescent="0.35">
      <c r="A15" s="328"/>
      <c r="B15" s="63" t="s">
        <v>301</v>
      </c>
      <c r="C15" s="313"/>
      <c r="D15" s="287"/>
      <c r="E15" s="317"/>
      <c r="F15" s="340"/>
      <c r="G15" s="342"/>
      <c r="H15" s="292"/>
      <c r="I15" s="294"/>
      <c r="J15" s="234"/>
      <c r="K15" s="16"/>
      <c r="L15" s="299"/>
      <c r="M15" s="371"/>
      <c r="N15" s="371"/>
    </row>
    <row r="16" spans="1:14" ht="32.25" customHeight="1" x14ac:dyDescent="0.35">
      <c r="A16" s="327">
        <v>3</v>
      </c>
      <c r="B16" s="58" t="s">
        <v>302</v>
      </c>
      <c r="C16" s="312">
        <v>450000</v>
      </c>
      <c r="D16" s="286">
        <v>481500</v>
      </c>
      <c r="E16" s="316" t="s">
        <v>21</v>
      </c>
      <c r="F16" s="229" t="s">
        <v>210</v>
      </c>
      <c r="G16" s="228">
        <v>481500</v>
      </c>
      <c r="H16" s="332" t="s">
        <v>210</v>
      </c>
      <c r="I16" s="318">
        <v>481500</v>
      </c>
      <c r="J16" s="60"/>
      <c r="K16" s="224"/>
      <c r="L16" s="297" t="s">
        <v>312</v>
      </c>
      <c r="M16" s="315"/>
      <c r="N16" s="300" t="s">
        <v>23</v>
      </c>
    </row>
    <row r="17" spans="1:14" ht="32.25" customHeight="1" x14ac:dyDescent="0.35">
      <c r="A17" s="328"/>
      <c r="B17" s="61" t="s">
        <v>303</v>
      </c>
      <c r="C17" s="313"/>
      <c r="D17" s="287"/>
      <c r="E17" s="317"/>
      <c r="F17" s="339" t="s">
        <v>212</v>
      </c>
      <c r="G17" s="341">
        <v>520255.4</v>
      </c>
      <c r="H17" s="333"/>
      <c r="I17" s="293"/>
      <c r="J17" s="234" t="s">
        <v>22</v>
      </c>
      <c r="K17" s="18" t="s">
        <v>304</v>
      </c>
      <c r="L17" s="298"/>
      <c r="M17" s="363"/>
      <c r="N17" s="371"/>
    </row>
    <row r="18" spans="1:14" ht="21" customHeight="1" x14ac:dyDescent="0.35">
      <c r="A18" s="328"/>
      <c r="B18" s="61" t="s">
        <v>305</v>
      </c>
      <c r="C18" s="313"/>
      <c r="D18" s="287"/>
      <c r="E18" s="317"/>
      <c r="F18" s="339"/>
      <c r="G18" s="341"/>
      <c r="H18" s="333"/>
      <c r="I18" s="293"/>
      <c r="J18" s="234" t="s">
        <v>24</v>
      </c>
      <c r="K18" s="16" t="s">
        <v>300</v>
      </c>
      <c r="L18" s="298"/>
      <c r="M18" s="363"/>
      <c r="N18" s="371"/>
    </row>
    <row r="19" spans="1:14" ht="21" customHeight="1" x14ac:dyDescent="0.35">
      <c r="A19" s="328"/>
      <c r="B19" s="63"/>
      <c r="C19" s="313"/>
      <c r="D19" s="287"/>
      <c r="E19" s="317"/>
      <c r="F19" s="231" t="s">
        <v>215</v>
      </c>
      <c r="G19" s="233">
        <v>534893</v>
      </c>
      <c r="H19" s="334"/>
      <c r="I19" s="294"/>
      <c r="J19" s="234"/>
      <c r="K19" s="16"/>
      <c r="L19" s="299"/>
      <c r="M19" s="364"/>
      <c r="N19" s="371"/>
    </row>
    <row r="20" spans="1:14" ht="21" customHeight="1" x14ac:dyDescent="0.35">
      <c r="A20" s="327">
        <v>4</v>
      </c>
      <c r="B20" s="58" t="s">
        <v>306</v>
      </c>
      <c r="C20" s="312">
        <v>29600</v>
      </c>
      <c r="D20" s="286">
        <v>31672</v>
      </c>
      <c r="E20" s="316" t="s">
        <v>21</v>
      </c>
      <c r="F20" s="332" t="s">
        <v>307</v>
      </c>
      <c r="G20" s="318">
        <v>31672</v>
      </c>
      <c r="H20" s="332" t="s">
        <v>307</v>
      </c>
      <c r="I20" s="318">
        <v>31672</v>
      </c>
      <c r="J20" s="60"/>
      <c r="K20" s="224"/>
      <c r="L20" s="297" t="s">
        <v>316</v>
      </c>
      <c r="M20" s="300" t="s">
        <v>23</v>
      </c>
      <c r="N20" s="300"/>
    </row>
    <row r="21" spans="1:14" ht="21" customHeight="1" x14ac:dyDescent="0.35">
      <c r="A21" s="328"/>
      <c r="B21" s="61" t="s">
        <v>308</v>
      </c>
      <c r="C21" s="313"/>
      <c r="D21" s="287"/>
      <c r="E21" s="317"/>
      <c r="F21" s="333"/>
      <c r="G21" s="293"/>
      <c r="H21" s="333"/>
      <c r="I21" s="293"/>
      <c r="J21" s="234" t="s">
        <v>22</v>
      </c>
      <c r="K21" s="18" t="s">
        <v>309</v>
      </c>
      <c r="L21" s="298"/>
      <c r="M21" s="371"/>
      <c r="N21" s="371"/>
    </row>
    <row r="22" spans="1:14" ht="21" customHeight="1" x14ac:dyDescent="0.35">
      <c r="A22" s="328"/>
      <c r="B22" s="61"/>
      <c r="C22" s="313"/>
      <c r="D22" s="287"/>
      <c r="E22" s="317"/>
      <c r="F22" s="230" t="s">
        <v>310</v>
      </c>
      <c r="G22" s="232">
        <v>39590</v>
      </c>
      <c r="H22" s="333"/>
      <c r="I22" s="293"/>
      <c r="J22" s="234" t="s">
        <v>24</v>
      </c>
      <c r="K22" s="16" t="s">
        <v>293</v>
      </c>
      <c r="L22" s="298"/>
      <c r="M22" s="371"/>
      <c r="N22" s="371"/>
    </row>
    <row r="23" spans="1:14" ht="21" customHeight="1" x14ac:dyDescent="0.35">
      <c r="A23" s="329"/>
      <c r="B23" s="63"/>
      <c r="C23" s="314"/>
      <c r="D23" s="330"/>
      <c r="E23" s="331"/>
      <c r="F23" s="231" t="s">
        <v>311</v>
      </c>
      <c r="G23" s="233">
        <v>47508</v>
      </c>
      <c r="H23" s="334"/>
      <c r="I23" s="294"/>
      <c r="J23" s="64"/>
      <c r="K23" s="226"/>
      <c r="L23" s="299"/>
      <c r="M23" s="371"/>
      <c r="N23" s="371"/>
    </row>
    <row r="24" spans="1:14" ht="21.75" customHeight="1" x14ac:dyDescent="0.35">
      <c r="A24" s="25"/>
      <c r="B24" s="288" t="s">
        <v>315</v>
      </c>
      <c r="C24" s="288"/>
      <c r="D24" s="288"/>
      <c r="E24" s="288"/>
      <c r="F24" s="288"/>
      <c r="G24" s="288"/>
      <c r="H24" s="289"/>
      <c r="I24" s="26">
        <f>SUM(I8:I23)</f>
        <v>1019726</v>
      </c>
      <c r="J24" s="27"/>
      <c r="K24" s="28"/>
      <c r="L24" s="66"/>
      <c r="M24" s="67"/>
      <c r="N24" s="68"/>
    </row>
    <row r="25" spans="1:14" ht="21" customHeight="1" x14ac:dyDescent="0.35">
      <c r="A25" s="29"/>
      <c r="B25" s="30"/>
      <c r="C25" s="31"/>
      <c r="D25" s="31"/>
      <c r="E25" s="30"/>
      <c r="F25" s="30"/>
      <c r="G25" s="31"/>
      <c r="H25" s="32"/>
      <c r="I25" s="33"/>
      <c r="J25" s="30"/>
      <c r="K25" s="30"/>
      <c r="L25" s="34"/>
      <c r="M25" s="34"/>
      <c r="N25" s="34"/>
    </row>
    <row r="26" spans="1:14" x14ac:dyDescent="0.35">
      <c r="A26" s="3"/>
      <c r="B26" s="227"/>
      <c r="C26" s="227"/>
      <c r="D26" s="227"/>
      <c r="E26" s="227"/>
      <c r="F26" s="227"/>
      <c r="G26" s="227"/>
      <c r="H26" s="227"/>
      <c r="I26" s="203"/>
      <c r="J26" s="203"/>
      <c r="K26" s="46"/>
    </row>
    <row r="27" spans="1:14" x14ac:dyDescent="0.35">
      <c r="A27" s="310" t="s">
        <v>285</v>
      </c>
      <c r="B27" s="310"/>
      <c r="C27" s="310"/>
      <c r="D27" s="310"/>
      <c r="E27" s="310"/>
      <c r="F27" s="310"/>
      <c r="G27" s="310"/>
      <c r="H27" s="310"/>
      <c r="I27" s="310"/>
      <c r="J27" s="310"/>
      <c r="K27" s="310"/>
      <c r="L27" s="310"/>
      <c r="M27" s="310"/>
      <c r="N27" s="227" t="s">
        <v>0</v>
      </c>
    </row>
    <row r="28" spans="1:14" x14ac:dyDescent="0.35">
      <c r="A28" s="310" t="s">
        <v>1</v>
      </c>
      <c r="B28" s="310"/>
      <c r="C28" s="310"/>
      <c r="D28" s="310"/>
      <c r="E28" s="310"/>
      <c r="F28" s="310"/>
      <c r="G28" s="310"/>
      <c r="H28" s="310"/>
      <c r="I28" s="310"/>
      <c r="J28" s="310"/>
      <c r="K28" s="310"/>
      <c r="L28" s="310"/>
      <c r="M28" s="310"/>
      <c r="N28" s="34"/>
    </row>
    <row r="29" spans="1:14" x14ac:dyDescent="0.35">
      <c r="A29" s="310" t="s">
        <v>284</v>
      </c>
      <c r="B29" s="310"/>
      <c r="C29" s="310"/>
      <c r="D29" s="310"/>
      <c r="E29" s="310"/>
      <c r="F29" s="310"/>
      <c r="G29" s="310"/>
      <c r="H29" s="310"/>
      <c r="I29" s="310"/>
      <c r="J29" s="310"/>
      <c r="K29" s="310"/>
      <c r="L29" s="310"/>
      <c r="M29" s="310"/>
      <c r="N29" s="34"/>
    </row>
    <row r="30" spans="1:14" x14ac:dyDescent="0.35">
      <c r="A30" s="227"/>
      <c r="B30" s="227"/>
      <c r="C30" s="227"/>
      <c r="D30" s="227"/>
      <c r="E30" s="227"/>
      <c r="F30" s="227"/>
      <c r="G30" s="227"/>
      <c r="H30" s="227"/>
      <c r="I30" s="227"/>
      <c r="J30" s="227"/>
      <c r="K30" s="227"/>
      <c r="L30" s="227"/>
      <c r="M30" s="227"/>
      <c r="N30" s="34"/>
    </row>
    <row r="31" spans="1:14" ht="42" x14ac:dyDescent="0.35">
      <c r="A31" s="352" t="s">
        <v>2</v>
      </c>
      <c r="B31" s="353" t="s">
        <v>3</v>
      </c>
      <c r="C31" s="4" t="s">
        <v>4</v>
      </c>
      <c r="D31" s="5" t="s">
        <v>5</v>
      </c>
      <c r="E31" s="353" t="s">
        <v>6</v>
      </c>
      <c r="F31" s="353" t="s">
        <v>7</v>
      </c>
      <c r="G31" s="353"/>
      <c r="H31" s="354" t="s">
        <v>8</v>
      </c>
      <c r="I31" s="354"/>
      <c r="J31" s="355" t="s">
        <v>9</v>
      </c>
      <c r="K31" s="355" t="s">
        <v>10</v>
      </c>
      <c r="L31" s="356" t="s">
        <v>11</v>
      </c>
      <c r="M31" s="357" t="s">
        <v>12</v>
      </c>
      <c r="N31" s="358"/>
    </row>
    <row r="32" spans="1:14" ht="63" x14ac:dyDescent="0.35">
      <c r="A32" s="343"/>
      <c r="B32" s="353"/>
      <c r="C32" s="6" t="s">
        <v>13</v>
      </c>
      <c r="D32" s="7" t="s">
        <v>14</v>
      </c>
      <c r="E32" s="353"/>
      <c r="F32" s="224" t="s">
        <v>15</v>
      </c>
      <c r="G32" s="228" t="s">
        <v>16</v>
      </c>
      <c r="H32" s="235" t="s">
        <v>17</v>
      </c>
      <c r="I32" s="11" t="s">
        <v>18</v>
      </c>
      <c r="J32" s="290"/>
      <c r="K32" s="290"/>
      <c r="L32" s="356"/>
      <c r="M32" s="236" t="s">
        <v>19</v>
      </c>
      <c r="N32" s="14" t="s">
        <v>20</v>
      </c>
    </row>
    <row r="33" spans="1:14" ht="21" customHeight="1" x14ac:dyDescent="0.35">
      <c r="A33" s="311">
        <v>1</v>
      </c>
      <c r="B33" s="58" t="s">
        <v>287</v>
      </c>
      <c r="C33" s="346">
        <v>3184766.36</v>
      </c>
      <c r="D33" s="346">
        <v>3407700</v>
      </c>
      <c r="E33" s="348" t="s">
        <v>34</v>
      </c>
      <c r="F33" s="332" t="s">
        <v>30</v>
      </c>
      <c r="G33" s="318">
        <v>3300000</v>
      </c>
      <c r="H33" s="332" t="s">
        <v>30</v>
      </c>
      <c r="I33" s="322">
        <v>3296329</v>
      </c>
      <c r="J33" s="60"/>
      <c r="K33" s="224"/>
      <c r="L33" s="297" t="s">
        <v>31</v>
      </c>
      <c r="M33" s="315" t="s">
        <v>23</v>
      </c>
      <c r="N33" s="303"/>
    </row>
    <row r="34" spans="1:14" x14ac:dyDescent="0.35">
      <c r="A34" s="284"/>
      <c r="B34" s="61" t="s">
        <v>26</v>
      </c>
      <c r="C34" s="347"/>
      <c r="D34" s="347"/>
      <c r="E34" s="349"/>
      <c r="F34" s="333"/>
      <c r="G34" s="293"/>
      <c r="H34" s="333"/>
      <c r="I34" s="323"/>
      <c r="J34" s="234" t="s">
        <v>25</v>
      </c>
      <c r="K34" s="18" t="s">
        <v>288</v>
      </c>
      <c r="L34" s="298"/>
      <c r="M34" s="363"/>
      <c r="N34" s="301"/>
    </row>
    <row r="35" spans="1:14" x14ac:dyDescent="0.35">
      <c r="A35" s="284"/>
      <c r="B35" s="61" t="s">
        <v>289</v>
      </c>
      <c r="C35" s="347"/>
      <c r="D35" s="347"/>
      <c r="E35" s="349"/>
      <c r="F35" s="333"/>
      <c r="G35" s="293"/>
      <c r="H35" s="333"/>
      <c r="I35" s="323"/>
      <c r="J35" s="234" t="s">
        <v>24</v>
      </c>
      <c r="K35" s="16" t="s">
        <v>290</v>
      </c>
      <c r="L35" s="298"/>
      <c r="M35" s="363"/>
      <c r="N35" s="301"/>
    </row>
    <row r="36" spans="1:14" x14ac:dyDescent="0.35">
      <c r="A36" s="284"/>
      <c r="B36" s="63"/>
      <c r="C36" s="347"/>
      <c r="D36" s="347"/>
      <c r="E36" s="350"/>
      <c r="F36" s="334"/>
      <c r="G36" s="293"/>
      <c r="H36" s="334"/>
      <c r="I36" s="323"/>
      <c r="J36" s="208"/>
      <c r="K36" s="225"/>
      <c r="L36" s="299"/>
      <c r="M36" s="364"/>
      <c r="N36" s="302"/>
    </row>
    <row r="37" spans="1:14" ht="21" customHeight="1" x14ac:dyDescent="0.35">
      <c r="A37" s="311">
        <v>2</v>
      </c>
      <c r="B37" s="58" t="s">
        <v>33</v>
      </c>
      <c r="C37" s="372">
        <v>9345000</v>
      </c>
      <c r="D37" s="372">
        <v>8264854</v>
      </c>
      <c r="E37" s="349" t="s">
        <v>34</v>
      </c>
      <c r="F37" s="332" t="s">
        <v>232</v>
      </c>
      <c r="G37" s="318">
        <v>7450000</v>
      </c>
      <c r="H37" s="319" t="s">
        <v>232</v>
      </c>
      <c r="I37" s="322">
        <v>7447760</v>
      </c>
      <c r="J37" s="60"/>
      <c r="K37" s="224"/>
      <c r="L37" s="297" t="s">
        <v>236</v>
      </c>
      <c r="M37" s="315" t="s">
        <v>23</v>
      </c>
      <c r="N37" s="303"/>
    </row>
    <row r="38" spans="1:14" x14ac:dyDescent="0.35">
      <c r="A38" s="284"/>
      <c r="B38" s="61" t="s">
        <v>37</v>
      </c>
      <c r="C38" s="347"/>
      <c r="D38" s="347"/>
      <c r="E38" s="349"/>
      <c r="F38" s="333"/>
      <c r="G38" s="293"/>
      <c r="H38" s="320"/>
      <c r="I38" s="323"/>
      <c r="J38" s="234" t="s">
        <v>22</v>
      </c>
      <c r="K38" s="18" t="s">
        <v>291</v>
      </c>
      <c r="L38" s="298"/>
      <c r="M38" s="363"/>
      <c r="N38" s="301"/>
    </row>
    <row r="39" spans="1:14" ht="21" customHeight="1" x14ac:dyDescent="0.35">
      <c r="A39" s="284"/>
      <c r="B39" s="61" t="s">
        <v>292</v>
      </c>
      <c r="C39" s="347"/>
      <c r="D39" s="347"/>
      <c r="E39" s="349"/>
      <c r="F39" s="230" t="s">
        <v>205</v>
      </c>
      <c r="G39" s="232">
        <v>7585000</v>
      </c>
      <c r="H39" s="320"/>
      <c r="I39" s="323"/>
      <c r="J39" s="234" t="s">
        <v>24</v>
      </c>
      <c r="K39" s="16" t="s">
        <v>293</v>
      </c>
      <c r="L39" s="298"/>
      <c r="M39" s="363"/>
      <c r="N39" s="301"/>
    </row>
    <row r="40" spans="1:14" x14ac:dyDescent="0.35">
      <c r="A40" s="285"/>
      <c r="B40" s="63"/>
      <c r="C40" s="347"/>
      <c r="D40" s="347"/>
      <c r="E40" s="350"/>
      <c r="F40" s="231" t="s">
        <v>273</v>
      </c>
      <c r="G40" s="233">
        <v>7850000</v>
      </c>
      <c r="H40" s="321"/>
      <c r="I40" s="324"/>
      <c r="J40" s="64"/>
      <c r="K40" s="226"/>
      <c r="L40" s="299"/>
      <c r="M40" s="364"/>
      <c r="N40" s="302"/>
    </row>
    <row r="41" spans="1:14" x14ac:dyDescent="0.35">
      <c r="A41" s="25"/>
      <c r="B41" s="288" t="s">
        <v>286</v>
      </c>
      <c r="C41" s="288"/>
      <c r="D41" s="288"/>
      <c r="E41" s="288"/>
      <c r="F41" s="288"/>
      <c r="G41" s="288"/>
      <c r="H41" s="289"/>
      <c r="I41" s="26">
        <f>SUM(I33:I40)</f>
        <v>10744089</v>
      </c>
      <c r="J41" s="27"/>
      <c r="K41" s="28"/>
      <c r="L41" s="40"/>
      <c r="M41" s="40"/>
      <c r="N41" s="40"/>
    </row>
  </sheetData>
  <mergeCells count="92"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L6:L7"/>
    <mergeCell ref="M6:N6"/>
    <mergeCell ref="G8:G11"/>
    <mergeCell ref="H8:H11"/>
    <mergeCell ref="I8:I11"/>
    <mergeCell ref="A12:A15"/>
    <mergeCell ref="C12:C15"/>
    <mergeCell ref="D12:D15"/>
    <mergeCell ref="E12:E15"/>
    <mergeCell ref="H12:H15"/>
    <mergeCell ref="I12:I15"/>
    <mergeCell ref="A8:A11"/>
    <mergeCell ref="C8:C11"/>
    <mergeCell ref="D8:D11"/>
    <mergeCell ref="E8:E11"/>
    <mergeCell ref="F8:F11"/>
    <mergeCell ref="L12:L15"/>
    <mergeCell ref="M12:M15"/>
    <mergeCell ref="N12:N15"/>
    <mergeCell ref="L8:L11"/>
    <mergeCell ref="M8:M11"/>
    <mergeCell ref="N8:N11"/>
    <mergeCell ref="A16:A19"/>
    <mergeCell ref="C16:C19"/>
    <mergeCell ref="D16:D19"/>
    <mergeCell ref="E16:E19"/>
    <mergeCell ref="H16:H19"/>
    <mergeCell ref="N20:N23"/>
    <mergeCell ref="B24:H24"/>
    <mergeCell ref="I16:I19"/>
    <mergeCell ref="L16:L19"/>
    <mergeCell ref="M16:M19"/>
    <mergeCell ref="N16:N19"/>
    <mergeCell ref="C20:C23"/>
    <mergeCell ref="D20:D23"/>
    <mergeCell ref="E20:E23"/>
    <mergeCell ref="F20:F21"/>
    <mergeCell ref="G20:G21"/>
    <mergeCell ref="L31:L32"/>
    <mergeCell ref="M31:N31"/>
    <mergeCell ref="A33:A36"/>
    <mergeCell ref="C33:C36"/>
    <mergeCell ref="D33:D36"/>
    <mergeCell ref="E33:E36"/>
    <mergeCell ref="F33:F36"/>
    <mergeCell ref="G33:G36"/>
    <mergeCell ref="H33:H36"/>
    <mergeCell ref="I33:I36"/>
    <mergeCell ref="A31:A32"/>
    <mergeCell ref="B31:B32"/>
    <mergeCell ref="E31:E32"/>
    <mergeCell ref="F31:G31"/>
    <mergeCell ref="H31:I31"/>
    <mergeCell ref="J31:J32"/>
    <mergeCell ref="A37:A40"/>
    <mergeCell ref="C37:C40"/>
    <mergeCell ref="D37:D40"/>
    <mergeCell ref="E37:E40"/>
    <mergeCell ref="F37:F38"/>
    <mergeCell ref="I37:I40"/>
    <mergeCell ref="L37:L40"/>
    <mergeCell ref="M37:M40"/>
    <mergeCell ref="N37:N40"/>
    <mergeCell ref="L33:L36"/>
    <mergeCell ref="M33:M36"/>
    <mergeCell ref="N33:N36"/>
    <mergeCell ref="B41:H41"/>
    <mergeCell ref="F14:F15"/>
    <mergeCell ref="G14:G15"/>
    <mergeCell ref="F17:F18"/>
    <mergeCell ref="G17:G18"/>
    <mergeCell ref="G37:G38"/>
    <mergeCell ref="H37:H40"/>
    <mergeCell ref="A27:M27"/>
    <mergeCell ref="A28:M28"/>
    <mergeCell ref="A29:M29"/>
    <mergeCell ref="K31:K32"/>
    <mergeCell ref="H20:H23"/>
    <mergeCell ref="I20:I23"/>
    <mergeCell ref="L20:L23"/>
    <mergeCell ref="M20:M23"/>
    <mergeCell ref="A20:A23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16</vt:i4>
      </vt:variant>
    </vt:vector>
  </HeadingPairs>
  <TitlesOfParts>
    <vt:vector size="27" baseType="lpstr">
      <vt:lpstr>smes ต.ค. 65 </vt:lpstr>
      <vt:lpstr>แบบ สขร. ต.ค. 65</vt:lpstr>
      <vt:lpstr>รวมทุกเดือน</vt:lpstr>
      <vt:lpstr>smes พ.ย. 65</vt:lpstr>
      <vt:lpstr>แบบ สขร. พ.ย. 65</vt:lpstr>
      <vt:lpstr>smes ธ.ค. 65</vt:lpstr>
      <vt:lpstr>แบบ สขร. ธ.ค. 65</vt:lpstr>
      <vt:lpstr>smes ม.ค. 65</vt:lpstr>
      <vt:lpstr>แบบ สขร. ม.ค. 66</vt:lpstr>
      <vt:lpstr>smes ก.พ. 66</vt:lpstr>
      <vt:lpstr>แบบ สขร. ก.พ. 66</vt:lpstr>
      <vt:lpstr>'smes ก.พ. 66'!Print_Area</vt:lpstr>
      <vt:lpstr>'smes ต.ค. 65 '!Print_Area</vt:lpstr>
      <vt:lpstr>'smes ธ.ค. 65'!Print_Area</vt:lpstr>
      <vt:lpstr>'smes พ.ย. 65'!Print_Area</vt:lpstr>
      <vt:lpstr>'smes ม.ค. 65'!Print_Area</vt:lpstr>
      <vt:lpstr>'แบบ สขร. ก.พ. 66'!Print_Area</vt:lpstr>
      <vt:lpstr>'แบบ สขร. ต.ค. 65'!Print_Area</vt:lpstr>
      <vt:lpstr>'แบบ สขร. ธ.ค. 65'!Print_Area</vt:lpstr>
      <vt:lpstr>'แบบ สขร. พ.ย. 65'!Print_Area</vt:lpstr>
      <vt:lpstr>'แบบ สขร. ม.ค. 66'!Print_Area</vt:lpstr>
      <vt:lpstr>รวมทุกเดือน!Print_Area</vt:lpstr>
      <vt:lpstr>'smes ก.พ. 66'!Print_Titles</vt:lpstr>
      <vt:lpstr>'smes ต.ค. 65 '!Print_Titles</vt:lpstr>
      <vt:lpstr>'smes ธ.ค. 65'!Print_Titles</vt:lpstr>
      <vt:lpstr>'smes พ.ย. 65'!Print_Titles</vt:lpstr>
      <vt:lpstr>'smes ม.ค. 65'!Print_Titles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พชรกรณฑ์ ภัคโชตานนท์</dc:creator>
  <cp:lastModifiedBy>ธีรรัตน์ เรืองโรจน์</cp:lastModifiedBy>
  <cp:lastPrinted>2023-03-02T03:36:30Z</cp:lastPrinted>
  <dcterms:created xsi:type="dcterms:W3CDTF">2022-11-02T09:03:28Z</dcterms:created>
  <dcterms:modified xsi:type="dcterms:W3CDTF">2023-03-07T04:23:49Z</dcterms:modified>
</cp:coreProperties>
</file>