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6"/>
  <workbookPr/>
  <mc:AlternateContent xmlns:mc="http://schemas.openxmlformats.org/markup-compatibility/2006">
    <mc:Choice Requires="x15">
      <x15ac:absPath xmlns:x15ac="http://schemas.microsoft.com/office/spreadsheetml/2010/11/ac" url="C:\Users\00103287\Desktop\สขร.1ม.ค.67\"/>
    </mc:Choice>
  </mc:AlternateContent>
  <xr:revisionPtr revIDLastSave="0" documentId="8_{331965D2-B726-47DC-B0E6-9EAE9B43DD02}" xr6:coauthVersionLast="36" xr6:coauthVersionMax="36" xr10:uidLastSave="{00000000-0000-0000-0000-000000000000}"/>
  <bookViews>
    <workbookView xWindow="0" yWindow="0" windowWidth="28800" windowHeight="12225" tabRatio="649" firstSheet="3" activeTab="6" xr2:uid="{00000000-000D-0000-FFFF-FFFF00000000}"/>
  </bookViews>
  <sheets>
    <sheet name="smes ต.ค. 66" sheetId="1" r:id="rId1"/>
    <sheet name="แบบ สขร. ต.ค. 66 " sheetId="2" r:id="rId2"/>
    <sheet name="smes พ.ย. 66" sheetId="4" r:id="rId3"/>
    <sheet name="แบบ สขร. พ.ย. 66" sheetId="5" r:id="rId4"/>
    <sheet name="smes ธ.ค. 66" sheetId="6" r:id="rId5"/>
    <sheet name="แบบ สขร. ธ.ค. 66" sheetId="7" r:id="rId6"/>
    <sheet name="รวมทุกเดือน" sheetId="3" r:id="rId7"/>
    <sheet name="smes ม.ค. 67" sheetId="8" r:id="rId8"/>
    <sheet name="แบบ สขร. ม.ค. 67" sheetId="9" r:id="rId9"/>
  </sheets>
  <definedNames>
    <definedName name="_xlnm.Print_Area" localSheetId="0">'smes ต.ค. 66'!$A$1:$AF$47</definedName>
    <definedName name="_xlnm.Print_Area" localSheetId="4">'smes ธ.ค. 66'!$A$1:$AF$47</definedName>
    <definedName name="_xlnm.Print_Area" localSheetId="2">'smes พ.ย. 66'!$A$1:$AF$47</definedName>
    <definedName name="_xlnm.Print_Area" localSheetId="7">'smes ม.ค. 67'!$A$1:$AF$48</definedName>
    <definedName name="_xlnm.Print_Area" localSheetId="5">'แบบ สขร. ธ.ค. 66'!$A$2:$N$20</definedName>
    <definedName name="_xlnm.Print_Area" localSheetId="8">'แบบ สขร. ม.ค. 67'!$A$2:$N$12</definedName>
    <definedName name="_xlnm.Print_Area" localSheetId="6">รวมทุกเดือน!$A$1:$P$116</definedName>
    <definedName name="_xlnm.Print_Titles" localSheetId="0">'smes ต.ค. 66'!$7:$7</definedName>
    <definedName name="_xlnm.Print_Titles" localSheetId="4">'smes ธ.ค. 66'!$7:$7</definedName>
    <definedName name="_xlnm.Print_Titles" localSheetId="2">'smes พ.ย. 66'!$7:$7</definedName>
    <definedName name="_xlnm.Print_Titles" localSheetId="7">'smes ม.ค. 67'!$7:$7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75" i="3" l="1"/>
  <c r="U30" i="3"/>
  <c r="L13" i="8" l="1"/>
  <c r="AE13" i="8" s="1"/>
  <c r="AF13" i="8" s="1"/>
  <c r="AJ13" i="8"/>
  <c r="L10" i="8"/>
  <c r="L40" i="8" s="1"/>
  <c r="AJ10" i="8"/>
  <c r="AI10" i="8"/>
  <c r="I34" i="9"/>
  <c r="I12" i="9"/>
  <c r="S30" i="3" s="1"/>
  <c r="AC40" i="8"/>
  <c r="AB40" i="8"/>
  <c r="AA40" i="8"/>
  <c r="Z40" i="8"/>
  <c r="Y40" i="8"/>
  <c r="X40" i="8"/>
  <c r="W40" i="8"/>
  <c r="V40" i="8"/>
  <c r="U40" i="8"/>
  <c r="T40" i="8"/>
  <c r="S40" i="8"/>
  <c r="R40" i="8"/>
  <c r="Q40" i="8"/>
  <c r="P40" i="8"/>
  <c r="O40" i="8"/>
  <c r="N40" i="8"/>
  <c r="M40" i="8"/>
  <c r="K40" i="8"/>
  <c r="I40" i="8"/>
  <c r="H40" i="8"/>
  <c r="G40" i="8"/>
  <c r="F40" i="8"/>
  <c r="E40" i="8"/>
  <c r="AE38" i="8"/>
  <c r="AD38" i="8"/>
  <c r="AF37" i="8"/>
  <c r="AE37" i="8"/>
  <c r="AD37" i="8"/>
  <c r="AE35" i="8"/>
  <c r="AD35" i="8"/>
  <c r="AE34" i="8"/>
  <c r="AD34" i="8"/>
  <c r="C34" i="8"/>
  <c r="C40" i="8" s="1"/>
  <c r="AE33" i="8"/>
  <c r="AD33" i="8"/>
  <c r="AE32" i="8"/>
  <c r="AD32" i="8"/>
  <c r="AH31" i="8"/>
  <c r="AE31" i="8"/>
  <c r="AF31" i="8" s="1"/>
  <c r="AD31" i="8"/>
  <c r="AE30" i="8"/>
  <c r="AF30" i="8" s="1"/>
  <c r="AD30" i="8"/>
  <c r="AE29" i="8"/>
  <c r="AD29" i="8"/>
  <c r="AE28" i="8"/>
  <c r="AD28" i="8"/>
  <c r="AF27" i="8"/>
  <c r="AE27" i="8"/>
  <c r="AE26" i="8"/>
  <c r="AD26" i="8"/>
  <c r="AE25" i="8"/>
  <c r="AE24" i="8"/>
  <c r="AF24" i="8" s="1"/>
  <c r="AD24" i="8"/>
  <c r="AE23" i="8"/>
  <c r="AD23" i="8"/>
  <c r="AE22" i="8"/>
  <c r="AF22" i="8" s="1"/>
  <c r="AD22" i="8"/>
  <c r="AE21" i="8"/>
  <c r="AD21" i="8"/>
  <c r="AE20" i="8"/>
  <c r="AF20" i="8" s="1"/>
  <c r="AD20" i="8"/>
  <c r="AE19" i="8"/>
  <c r="AF19" i="8" s="1"/>
  <c r="AD19" i="8"/>
  <c r="AE18" i="8"/>
  <c r="AD18" i="8"/>
  <c r="AE17" i="8"/>
  <c r="AD17" i="8"/>
  <c r="AE16" i="8"/>
  <c r="AF16" i="8" s="1"/>
  <c r="AH15" i="8"/>
  <c r="AE15" i="8"/>
  <c r="AD15" i="8"/>
  <c r="AF14" i="8"/>
  <c r="AE14" i="8"/>
  <c r="AD14" i="8"/>
  <c r="AD13" i="8"/>
  <c r="AH12" i="8"/>
  <c r="AE12" i="8"/>
  <c r="AF12" i="8" s="1"/>
  <c r="AD12" i="8"/>
  <c r="AH11" i="8"/>
  <c r="AE11" i="8"/>
  <c r="AF11" i="8" s="1"/>
  <c r="AD11" i="8"/>
  <c r="AH10" i="8"/>
  <c r="J10" i="8" s="1"/>
  <c r="J40" i="8" s="1"/>
  <c r="AF18" i="8" l="1"/>
  <c r="AF29" i="8"/>
  <c r="AF34" i="8"/>
  <c r="AF17" i="8"/>
  <c r="AF32" i="8"/>
  <c r="AF15" i="8"/>
  <c r="AF28" i="8"/>
  <c r="AF33" i="8"/>
  <c r="AF23" i="8"/>
  <c r="AF26" i="8"/>
  <c r="AF21" i="8"/>
  <c r="AF38" i="8"/>
  <c r="AF35" i="8"/>
  <c r="AD10" i="8"/>
  <c r="AD40" i="8" s="1"/>
  <c r="AE10" i="8"/>
  <c r="AF10" i="8" s="1"/>
  <c r="AE40" i="8"/>
  <c r="D34" i="8"/>
  <c r="D40" i="8" s="1"/>
  <c r="D42" i="8" s="1"/>
  <c r="D43" i="8" s="1"/>
  <c r="U29" i="3"/>
  <c r="D45" i="8" l="1"/>
  <c r="AF40" i="8"/>
  <c r="C34" i="6"/>
  <c r="D34" i="6" s="1"/>
  <c r="AI10" i="6"/>
  <c r="AH10" i="6"/>
  <c r="J10" i="6" s="1"/>
  <c r="D48" i="8" l="1"/>
  <c r="D46" i="8"/>
  <c r="I20" i="7"/>
  <c r="S29" i="3" s="1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D41" i="6" s="1"/>
  <c r="D42" i="6" s="1"/>
  <c r="C39" i="6"/>
  <c r="AE37" i="6"/>
  <c r="AD37" i="6"/>
  <c r="AE36" i="6"/>
  <c r="AD36" i="6"/>
  <c r="AE35" i="6"/>
  <c r="AF35" i="6" s="1"/>
  <c r="AD35" i="6"/>
  <c r="AE34" i="6"/>
  <c r="AD34" i="6"/>
  <c r="AE33" i="6"/>
  <c r="AF33" i="6" s="1"/>
  <c r="AD33" i="6"/>
  <c r="AE32" i="6"/>
  <c r="AF32" i="6" s="1"/>
  <c r="AD32" i="6"/>
  <c r="AH31" i="6"/>
  <c r="AE31" i="6"/>
  <c r="AF31" i="6" s="1"/>
  <c r="AD31" i="6"/>
  <c r="AE30" i="6"/>
  <c r="AF30" i="6" s="1"/>
  <c r="AD30" i="6"/>
  <c r="AE29" i="6"/>
  <c r="AF29" i="6" s="1"/>
  <c r="AD29" i="6"/>
  <c r="AE28" i="6"/>
  <c r="AD28" i="6"/>
  <c r="AF28" i="6" s="1"/>
  <c r="AE27" i="6"/>
  <c r="AF27" i="6" s="1"/>
  <c r="AE26" i="6"/>
  <c r="AD26" i="6"/>
  <c r="AE25" i="6"/>
  <c r="AE24" i="6"/>
  <c r="AD24" i="6"/>
  <c r="AE23" i="6"/>
  <c r="AF23" i="6" s="1"/>
  <c r="AD23" i="6"/>
  <c r="AE22" i="6"/>
  <c r="AF22" i="6" s="1"/>
  <c r="AD22" i="6"/>
  <c r="AF21" i="6"/>
  <c r="AE21" i="6"/>
  <c r="AD21" i="6"/>
  <c r="AE20" i="6"/>
  <c r="AF20" i="6" s="1"/>
  <c r="AD20" i="6"/>
  <c r="AE19" i="6"/>
  <c r="AF19" i="6" s="1"/>
  <c r="AD19" i="6"/>
  <c r="AE18" i="6"/>
  <c r="AF18" i="6" s="1"/>
  <c r="AD18" i="6"/>
  <c r="AE17" i="6"/>
  <c r="AD17" i="6"/>
  <c r="AF17" i="6" s="1"/>
  <c r="AE16" i="6"/>
  <c r="AF16" i="6" s="1"/>
  <c r="AH15" i="6"/>
  <c r="AE15" i="6"/>
  <c r="AD15" i="6"/>
  <c r="AF15" i="6" s="1"/>
  <c r="AE14" i="6"/>
  <c r="AF14" i="6" s="1"/>
  <c r="AD14" i="6"/>
  <c r="AF13" i="6"/>
  <c r="AE13" i="6"/>
  <c r="AD13" i="6"/>
  <c r="AH12" i="6"/>
  <c r="AE12" i="6"/>
  <c r="AF12" i="6" s="1"/>
  <c r="AD12" i="6"/>
  <c r="AH11" i="6"/>
  <c r="AE11" i="6"/>
  <c r="AF11" i="6" s="1"/>
  <c r="AD11" i="6"/>
  <c r="AE10" i="6"/>
  <c r="AE39" i="6" s="1"/>
  <c r="AD10" i="6"/>
  <c r="AF24" i="6" l="1"/>
  <c r="AF36" i="6"/>
  <c r="AF26" i="6"/>
  <c r="AF37" i="6"/>
  <c r="AF34" i="6"/>
  <c r="AD39" i="6"/>
  <c r="D44" i="6"/>
  <c r="AF39" i="6"/>
  <c r="AF10" i="6"/>
  <c r="S28" i="3"/>
  <c r="D45" i="6" l="1"/>
  <c r="D47" i="6"/>
  <c r="AH11" i="4"/>
  <c r="AH15" i="4"/>
  <c r="AH31" i="4"/>
  <c r="AH12" i="4"/>
  <c r="I35" i="5" l="1"/>
  <c r="I50" i="5"/>
  <c r="I16" i="5"/>
  <c r="AC39" i="4"/>
  <c r="AB39" i="4"/>
  <c r="AA39" i="4"/>
  <c r="Z39" i="4"/>
  <c r="Y39" i="4"/>
  <c r="X39" i="4"/>
  <c r="W39" i="4"/>
  <c r="V39" i="4"/>
  <c r="U39" i="4"/>
  <c r="T39" i="4"/>
  <c r="S39" i="4"/>
  <c r="R39" i="4"/>
  <c r="Q39" i="4"/>
  <c r="P39" i="4"/>
  <c r="O39" i="4"/>
  <c r="N39" i="4"/>
  <c r="M39" i="4"/>
  <c r="L39" i="4"/>
  <c r="K39" i="4"/>
  <c r="J39" i="4"/>
  <c r="I39" i="4"/>
  <c r="H39" i="4"/>
  <c r="G39" i="4"/>
  <c r="F39" i="4"/>
  <c r="E39" i="4"/>
  <c r="D39" i="4"/>
  <c r="D41" i="4" s="1"/>
  <c r="D42" i="4" s="1"/>
  <c r="C39" i="4"/>
  <c r="AE37" i="4"/>
  <c r="AD37" i="4"/>
  <c r="AE36" i="4"/>
  <c r="AD36" i="4"/>
  <c r="AE35" i="4"/>
  <c r="AF35" i="4" s="1"/>
  <c r="AD35" i="4"/>
  <c r="AE34" i="4"/>
  <c r="AF34" i="4" s="1"/>
  <c r="AD34" i="4"/>
  <c r="AE33" i="4"/>
  <c r="AF33" i="4" s="1"/>
  <c r="AD33" i="4"/>
  <c r="AE32" i="4"/>
  <c r="AD32" i="4"/>
  <c r="AE31" i="4"/>
  <c r="AD31" i="4"/>
  <c r="AE30" i="4"/>
  <c r="AD30" i="4"/>
  <c r="AE29" i="4"/>
  <c r="AF29" i="4" s="1"/>
  <c r="AD29" i="4"/>
  <c r="AE28" i="4"/>
  <c r="AF28" i="4" s="1"/>
  <c r="AD28" i="4"/>
  <c r="AE27" i="4"/>
  <c r="AF27" i="4" s="1"/>
  <c r="AE26" i="4"/>
  <c r="AD26" i="4"/>
  <c r="AF26" i="4" s="1"/>
  <c r="AE25" i="4"/>
  <c r="AE24" i="4"/>
  <c r="AD24" i="4"/>
  <c r="AE23" i="4"/>
  <c r="AD23" i="4"/>
  <c r="AE22" i="4"/>
  <c r="AF22" i="4" s="1"/>
  <c r="AD22" i="4"/>
  <c r="AE21" i="4"/>
  <c r="AF21" i="4" s="1"/>
  <c r="AD21" i="4"/>
  <c r="AE20" i="4"/>
  <c r="AF20" i="4" s="1"/>
  <c r="AD20" i="4"/>
  <c r="AE19" i="4"/>
  <c r="AD19" i="4"/>
  <c r="AE18" i="4"/>
  <c r="AD18" i="4"/>
  <c r="AE17" i="4"/>
  <c r="AD17" i="4"/>
  <c r="AE16" i="4"/>
  <c r="AF16" i="4" s="1"/>
  <c r="AE15" i="4"/>
  <c r="AD15" i="4"/>
  <c r="AF15" i="4" s="1"/>
  <c r="AE14" i="4"/>
  <c r="AD14" i="4"/>
  <c r="AE13" i="4"/>
  <c r="AD13" i="4"/>
  <c r="AF13" i="4" s="1"/>
  <c r="AE12" i="4"/>
  <c r="AD12" i="4"/>
  <c r="AE11" i="4"/>
  <c r="AD11" i="4"/>
  <c r="AF11" i="4" s="1"/>
  <c r="AE10" i="4"/>
  <c r="AF10" i="4" s="1"/>
  <c r="AD10" i="4"/>
  <c r="AF30" i="4" l="1"/>
  <c r="AF23" i="4"/>
  <c r="AF18" i="4"/>
  <c r="AF24" i="4"/>
  <c r="AF37" i="4"/>
  <c r="AF17" i="4"/>
  <c r="AF19" i="4"/>
  <c r="AF32" i="4"/>
  <c r="U28" i="3"/>
  <c r="AF36" i="4"/>
  <c r="AF14" i="4"/>
  <c r="AF31" i="4"/>
  <c r="AF12" i="4"/>
  <c r="AD39" i="4"/>
  <c r="AE39" i="4"/>
  <c r="S27" i="3"/>
  <c r="S39" i="3" s="1"/>
  <c r="D44" i="4" l="1"/>
  <c r="AF39" i="4"/>
  <c r="I25" i="2"/>
  <c r="D45" i="4" l="1"/>
  <c r="D47" i="4"/>
  <c r="I40" i="2"/>
  <c r="U27" i="3" s="1"/>
  <c r="AC39" i="1"/>
  <c r="AB39" i="1"/>
  <c r="AA39" i="1"/>
  <c r="Z39" i="1"/>
  <c r="Y39" i="1"/>
  <c r="X39" i="1"/>
  <c r="W39" i="1"/>
  <c r="U39" i="1"/>
  <c r="S39" i="1"/>
  <c r="Q39" i="1"/>
  <c r="O39" i="1"/>
  <c r="M39" i="1"/>
  <c r="K39" i="1"/>
  <c r="I39" i="1"/>
  <c r="G39" i="1"/>
  <c r="E39" i="1"/>
  <c r="AE37" i="1"/>
  <c r="AD37" i="1"/>
  <c r="AE36" i="1"/>
  <c r="AD36" i="1"/>
  <c r="AE35" i="1"/>
  <c r="AD35" i="1"/>
  <c r="AE34" i="1"/>
  <c r="AD34" i="1"/>
  <c r="C39" i="1"/>
  <c r="AD33" i="1"/>
  <c r="AE32" i="1"/>
  <c r="AD32" i="1"/>
  <c r="AE31" i="1"/>
  <c r="AE30" i="1"/>
  <c r="AE29" i="1"/>
  <c r="AD29" i="1"/>
  <c r="AE28" i="1"/>
  <c r="AD28" i="1"/>
  <c r="AE27" i="1"/>
  <c r="AF27" i="1" s="1"/>
  <c r="AE26" i="1"/>
  <c r="AD26" i="1"/>
  <c r="AE25" i="1"/>
  <c r="AE24" i="1"/>
  <c r="AD24" i="1"/>
  <c r="AE23" i="1"/>
  <c r="AD23" i="1"/>
  <c r="AE22" i="1"/>
  <c r="AD22" i="1"/>
  <c r="AE21" i="1"/>
  <c r="AD21" i="1"/>
  <c r="AE20" i="1"/>
  <c r="AD20" i="1"/>
  <c r="AE19" i="1"/>
  <c r="AD19" i="1"/>
  <c r="AE18" i="1"/>
  <c r="AD18" i="1"/>
  <c r="AE17" i="1"/>
  <c r="AD17" i="1"/>
  <c r="AE16" i="1"/>
  <c r="AF16" i="1" s="1"/>
  <c r="AD15" i="1"/>
  <c r="AE14" i="1"/>
  <c r="AD14" i="1"/>
  <c r="AE12" i="1"/>
  <c r="AE11" i="1"/>
  <c r="AD11" i="1"/>
  <c r="H39" i="1"/>
  <c r="T39" i="1"/>
  <c r="R39" i="1"/>
  <c r="P39" i="1"/>
  <c r="V27" i="3" l="1"/>
  <c r="V28" i="3" s="1"/>
  <c r="V29" i="3" s="1"/>
  <c r="V30" i="3" s="1"/>
  <c r="U39" i="3"/>
  <c r="AF19" i="1"/>
  <c r="AF26" i="1"/>
  <c r="AF14" i="1"/>
  <c r="AF36" i="1"/>
  <c r="AF17" i="1"/>
  <c r="AF23" i="1"/>
  <c r="AF21" i="1"/>
  <c r="AF18" i="1"/>
  <c r="AF20" i="1"/>
  <c r="AF22" i="1"/>
  <c r="AF24" i="1"/>
  <c r="AF35" i="1"/>
  <c r="D39" i="1"/>
  <c r="D41" i="1" s="1"/>
  <c r="D42" i="1" s="1"/>
  <c r="AF11" i="1"/>
  <c r="N39" i="1"/>
  <c r="V39" i="1"/>
  <c r="AF29" i="1"/>
  <c r="AF32" i="1"/>
  <c r="AF37" i="1"/>
  <c r="L39" i="1"/>
  <c r="AF28" i="1"/>
  <c r="AF34" i="1"/>
  <c r="AE13" i="1"/>
  <c r="AD13" i="1"/>
  <c r="AD10" i="1"/>
  <c r="J39" i="1"/>
  <c r="AD12" i="1"/>
  <c r="AF12" i="1" s="1"/>
  <c r="AD31" i="1"/>
  <c r="AF31" i="1" s="1"/>
  <c r="F39" i="1"/>
  <c r="AE15" i="1"/>
  <c r="AF15" i="1" s="1"/>
  <c r="AD30" i="1"/>
  <c r="AF30" i="1" s="1"/>
  <c r="AE33" i="1"/>
  <c r="AF33" i="1" s="1"/>
  <c r="AE10" i="1" l="1"/>
  <c r="AF10" i="1" s="1"/>
  <c r="AD39" i="1"/>
  <c r="AF13" i="1"/>
  <c r="AE39" i="1" l="1"/>
  <c r="D44" i="1" s="1"/>
  <c r="AF39" i="1" l="1"/>
  <c r="D47" i="1"/>
  <c r="D4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2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2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4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39" authorId="0" shapeId="0" xr:uid="{00000000-0006-0000-04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สุนิสา วิศวจรรยา</author>
  </authors>
  <commentList>
    <comment ref="F5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ช่องรวมเดือน 
จะต้องเท่ากับวงเงินประมาณที่จะซื้อหรือจ้าง ในรายงาน สขร.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AD40" authorId="0" shapeId="0" xr:uid="{00000000-0006-0000-0700-000002000000}">
      <text>
        <r>
          <rPr>
            <b/>
            <sz val="9"/>
            <color indexed="81"/>
            <rFont val="Tahoma"/>
            <family val="2"/>
          </rPr>
          <t xml:space="preserve">งบประมาณที่จ้าง จะไม่รวมงานปีก่อนนะคะ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<sst xmlns="http://schemas.openxmlformats.org/spreadsheetml/2006/main" count="914" uniqueCount="226">
  <si>
    <t xml:space="preserve">สรุปผลการจัดซื้อจัดจ้างกับผู้ประกอบการ SMEs </t>
  </si>
  <si>
    <t>ประจำเดือน ส.ค. 65  / สะสม ต.ค.64 - ส.ค. 65</t>
  </si>
  <si>
    <t>สำนักงานประปาสาขาทุ่งมหาเมฆ</t>
  </si>
  <si>
    <t>ลำดับ</t>
  </si>
  <si>
    <t>รายการ</t>
  </si>
  <si>
    <t>งบประมาณที่ได้รับจัดสรรสุทธิ 
(ไม่รวมภาษีมูลค่าเพิ่ม)</t>
  </si>
  <si>
    <t>กลุ่มสินค้า/พัสดุ SMEs</t>
  </si>
  <si>
    <t>ไม่ใช่กลุ่มสินค้า/พัสดุ SMEs</t>
  </si>
  <si>
    <t>วงเงินงบประมาณที่จัดซื้อจัดจ้าง</t>
  </si>
  <si>
    <t>วงเงินงบประมาณที่ส่งเสริม SMEs</t>
  </si>
  <si>
    <t>ร้อยละ</t>
  </si>
  <si>
    <t>รวม</t>
  </si>
  <si>
    <t>งบลงทุน-งานจ้าง</t>
  </si>
  <si>
    <t>งานปรับปรุงท่อเพื่อลดน้ำสูญเสีย</t>
  </si>
  <si>
    <t>งานขยายเขต - ติดตั้งประปาใหม่</t>
  </si>
  <si>
    <t xml:space="preserve">งานขยายเขต - รับจ้างงาน </t>
  </si>
  <si>
    <t xml:space="preserve">งานเปลี่ยนท่อ (ปรับปรุงกำลังน้ำ) </t>
  </si>
  <si>
    <t xml:space="preserve">งานวางท่อเพื่อการขยายเขตจำหน่ายน้ำ </t>
  </si>
  <si>
    <t xml:space="preserve">งานเปลี่ยนมาตรวัดน้ำขนาด 1/2 นิ้ว ถึง 12 นิ้ว </t>
  </si>
  <si>
    <t>งบลงทุน-งานซื้อ/จ้าง (สาขาดำเนินการเอง)</t>
  </si>
  <si>
    <t>งบทำการ</t>
  </si>
  <si>
    <t>ค่าจ้างเหมาตรวจสอบและปรับปรุงประตูน้ำ</t>
  </si>
  <si>
    <t>ค่าจ้างเหมาเปลี่ยนและยกย้ายมาตรวัดน้ำ</t>
  </si>
  <si>
    <t>ค่าจ้างเหมาซ่อมท่อแตกท่อรั่ว</t>
  </si>
  <si>
    <t>ค่าจ้างเหมาสำรวจหาท่อรั่ว</t>
  </si>
  <si>
    <t>ค่าจ้างเหมาบริการอื่น</t>
  </si>
  <si>
    <t>งบประมาณปีเก่า</t>
  </si>
  <si>
    <t>รวมทั้งหมด</t>
  </si>
  <si>
    <t>งบประมาณที่ได้รับจัดสรร กลุ่มสินค้า/พัสดุ SMEs</t>
  </si>
  <si>
    <t>คำนวณร้อยละ 30 ของวงเงิน SMEs</t>
  </si>
  <si>
    <t>ร้อยละของวงเงินงบประมาณที่ส่งเสริม SMEs แล้ว</t>
  </si>
  <si>
    <t>คงเหลือการจัดซื้อจัดจ้างวงเงินกับผู้ประกอบการ SMEs</t>
  </si>
  <si>
    <t>แบบ สขร.1</t>
  </si>
  <si>
    <t>ลำดับที่</t>
  </si>
  <si>
    <t>งานจัดซื้อ/จัดจ้าง</t>
  </si>
  <si>
    <t>วงเงินงบประมาณ
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</si>
  <si>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</si>
  <si>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</si>
  <si>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</si>
  <si>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</si>
  <si>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
คัดเลือก</t>
  </si>
  <si>
    <t>เลขที่และวันที่ของสัญญาหรือข้อตกลง
ในการซื้อหรือจ้าง</t>
  </si>
  <si>
    <t xml:space="preserve">หมวดงบประมาณ </t>
  </si>
  <si>
    <t>จัดซื้อ/จ้าง กับผู้ประกอบการ SMEs</t>
  </si>
  <si>
    <t>(ไม่รวมภาษีมูลค่าเพิ่ม)</t>
  </si>
  <si>
    <t>(รวมภาษีมูลค่าเพิ่ม)</t>
  </si>
  <si>
    <t>ผู้เสนอราคา</t>
  </si>
  <si>
    <t>ราคาที่เสนอ
(รวมภาษีมูลค่าเพิ่ม)</t>
  </si>
  <si>
    <t>ผู้ได้รับการคัดเลือก</t>
  </si>
  <si>
    <t>ราคาที่ตกลงซื้อ/จ้าง
(รวมภาษีมูลค่าเพิ่ม)</t>
  </si>
  <si>
    <t>SMEs</t>
  </si>
  <si>
    <t>Non-Smes</t>
  </si>
  <si>
    <t>เฉพาะเจาะจง</t>
  </si>
  <si>
    <t>ü</t>
  </si>
  <si>
    <t>เสนอราคาต่ำสุด</t>
  </si>
  <si>
    <t>และมีคุณสมบัติครบถ้วน</t>
  </si>
  <si>
    <t>e-bidding</t>
  </si>
  <si>
    <t>เสนอราคารายเดียว</t>
  </si>
  <si>
    <t>รวมทั้งสิ้น 1 รายการ</t>
  </si>
  <si>
    <t>สรุปผลการดำเนินการจัดซื้อจัดจ้าง</t>
  </si>
  <si>
    <t>ปีงบประมาณ 2566 (สะสม)</t>
  </si>
  <si>
    <t>งานที่จัดซื้อ/จัดจ้าง</t>
  </si>
  <si>
    <t>วงเงินงบประมาณ
ที่จะซื้อหรือจ้าง
(ไม่รวมภาษี)</t>
  </si>
  <si>
    <t>ราคากลาง
(รวมภาษี)</t>
  </si>
  <si>
    <t>ผู้ได้รับการคัดเลือกและราคาที่ตกลงซื้อหรือจ้าง</t>
  </si>
  <si>
    <t>เหตุผล
ที่คัดเลือก</t>
  </si>
  <si>
    <t>เลขที่และวันที่ของสัญญาหรือข้อตกลงในการซื้อหรือจ้าง</t>
  </si>
  <si>
    <t>หมวดงบประมาณ</t>
  </si>
  <si>
    <t>เดือนที่จัดซื้อจัดจ้าง</t>
  </si>
  <si>
    <t>ระบุปีงบประมาณที่ใช้ / WBS</t>
  </si>
  <si>
    <t>ราคาที่เสนอ</t>
  </si>
  <si>
    <t>ราคาที่ตกลงซื้อ/จ้าง
(รวมภาษี)</t>
  </si>
  <si>
    <t>งบลงทุน - งานซื้อ/จ้าง (สาขาดำเนินการเอง)</t>
  </si>
  <si>
    <t>บจก.ออฟฟิศเมท (ไทย)</t>
  </si>
  <si>
    <t>หจก.เค.ที. เมนเดอร์</t>
  </si>
  <si>
    <t>งบทำการ - ค่าจ้างเหมาเปลี่ยนและยกย้ายมาตรวัดน้ำ</t>
  </si>
  <si>
    <t>และงานที่เกี่ยวข้อง พื้นที่สำนักงานประปาสาขาทุ่งมหาเมฆ</t>
  </si>
  <si>
    <t>บจก.บุญพิศลย์การช่าง</t>
  </si>
  <si>
    <t>งบทำการ - ค่าจ้างเหมาซ่อมท่อแตกท่อรั่ว</t>
  </si>
  <si>
    <t>พื้นที่สำนักงานประปาสาขาทุ่งมหาเมฆ</t>
  </si>
  <si>
    <t>งานจ้างซ่อมท่อประปาแตกรั่ว พร้อมงานที่เกี่ยวข้อง</t>
  </si>
  <si>
    <t>งบประมาณปี 2567</t>
  </si>
  <si>
    <t>งานซื้อเครื่องรับโทรศัพท์แบบไร้สาย จำนวน 4 เครื่อง</t>
  </si>
  <si>
    <t>ของ สสท. เลขที่ ซล05-04-67</t>
  </si>
  <si>
    <t>หจก.โอพีเอ็ม แอนด์ ซัพพลายส์</t>
  </si>
  <si>
    <t>ลงวันที่ 2 ตุลาคม 2566</t>
  </si>
  <si>
    <t>บจก.คิวโซลูชั่น</t>
  </si>
  <si>
    <t>งานซื้อเครื่องวัดค่าความขุ่นและปริมาณคลอรีนสำหรับ</t>
  </si>
  <si>
    <t>บจก.ฮานนา อินสทรูเม้นท์ส (ประเทศไทย)</t>
  </si>
  <si>
    <t>ใช้งานภาคสนาม ของ สซท.กรร.สสท.</t>
  </si>
  <si>
    <t>PO 3300061654</t>
  </si>
  <si>
    <t>เลขที่ ซล05-03-67</t>
  </si>
  <si>
    <t>หจก.เคซายน์แล็บ</t>
  </si>
  <si>
    <t>ลงวันที่ 9 ตุลาคม 2566</t>
  </si>
  <si>
    <t>บจก.บัมเบิ้ลบี เอ็นเทอร์ไพรส์</t>
  </si>
  <si>
    <t>งานจ้างปรับปรุงถอดเปลี่ยน ยก / ย้าย มาตรวัดน้ำ</t>
  </si>
  <si>
    <t>PO 3300061883</t>
  </si>
  <si>
    <t>เลขที่ มบ05-01-67</t>
  </si>
  <si>
    <t>ลงวันที่ 19 ตุลาคม 2566</t>
  </si>
  <si>
    <t>งานจ้างย้ายจุดติดตั้งสายสื่อสารของ สสท.</t>
  </si>
  <si>
    <t>หจก.เอ็น พี เทเลโฟน เน็ทเวิร์ค</t>
  </si>
  <si>
    <t>เลขที่ จท05-01-67</t>
  </si>
  <si>
    <t>บจก.วีซายน์ พรอสเพอริที (สำนักงานใหญ่)</t>
  </si>
  <si>
    <t>PO 3300061939</t>
  </si>
  <si>
    <t>ลงวันที่ 20 ตุลาคม 2566</t>
  </si>
  <si>
    <t>หจก.พี เอส เทเลคอม เซลส์แอนด์เซอร์วิส</t>
  </si>
  <si>
    <t>สรุปผลการดำเนินการจัดซื้อจัดจ้างในรอบเดือน ตุลาคม 2566 (วิธีเฉพาะเจาะจง)</t>
  </si>
  <si>
    <t>วันที่ 1-31 ตุลาคม 2566</t>
  </si>
  <si>
    <t>รวมทั้งสิ้น 4 รายการ</t>
  </si>
  <si>
    <t xml:space="preserve">สรุปผลการจัดซื้อจัดจ้างกับผู้ประกอบการ SMEs สะสม ต.ค. 66 </t>
  </si>
  <si>
    <t>สรุปผลการดำเนินการจัดซื้อจัดจ้างในรอบเดือน ตุลาคม 2566 (วิธี e-bidding)</t>
  </si>
  <si>
    <t>PO 3300061303</t>
  </si>
  <si>
    <t>เลขที่ ซป05-01-67</t>
  </si>
  <si>
    <t>ผลการจัดซื้อจัดจ้าง SME ที่ทำได้สะสม ต.ค.66</t>
  </si>
  <si>
    <t>งานซื้อเครื่องรับโทรศัพท์แบบไร้สาย</t>
  </si>
  <si>
    <t>งานซื้อเครื่องวัดค่าความขุ่นและปริมาณคลอรีนสำหรับใช้งานภาคสนาม</t>
  </si>
  <si>
    <t>งบทำการ - ค่าจ้างเหมาบริการอื่น</t>
  </si>
  <si>
    <t>- งานย้ายจุดติดตั้งสายสื่อสาร</t>
  </si>
  <si>
    <t>2567</t>
  </si>
  <si>
    <t>ตค.66</t>
  </si>
  <si>
    <t>PO 3300061361</t>
  </si>
  <si>
    <t>สรุปผลการดำเนินการจัดซื้อจัดจ้างในรอบเดือน พฤศจิกายน 2566 (วิธีเฉพาะเจาะจง)</t>
  </si>
  <si>
    <t>วันที่ 1-30 พฤศจิกายน 2566</t>
  </si>
  <si>
    <t>สรุปผลการดำเนินการจัดซื้อจัดจ้างในรอบเดือน พฤศจิกายน 2566 (วิธี e-bidding)</t>
  </si>
  <si>
    <t>สรุปผลการดำเนินการจัดซื้อจัดจ้างในรอบเดือน พฤศจิกายน 2566 (วิธีคัดเลือก)</t>
  </si>
  <si>
    <t>งานจ้างซ่อมบำรุงถบรรทุก 4 ล้อ หมายเลขทะเบียน</t>
  </si>
  <si>
    <t>บจก.วิจิตรออโต้ไทร์</t>
  </si>
  <si>
    <t>ถฬ-2307 จำนวน 1 คัน ของ สปน.กรร.สสท.</t>
  </si>
  <si>
    <t>บจก.เอ็นพี ซาบิสุ (สำนักงานใหญ่)</t>
  </si>
  <si>
    <t>PO 3300062315</t>
  </si>
  <si>
    <t>เลขที่ จท05-02-67</t>
  </si>
  <si>
    <t>บจก.คาร์เซอร์เคิล แอนด์ เซอร์วิส</t>
  </si>
  <si>
    <t>ลงวันที่ 13 พฤศจิกายน 2566</t>
  </si>
  <si>
    <t>งานจ้างก่อสร้างวางท่อประปาในโครงการจัดสรร, ย้ายแนวท่อ</t>
  </si>
  <si>
    <t>บจก.โอสิริ แอนด์ ซันส์</t>
  </si>
  <si>
    <t>ประปา, ติดตั้งหัวดับเพลิง และงานที่เกี่ยวข้อง</t>
  </si>
  <si>
    <t>PO 3300062333</t>
  </si>
  <si>
    <t>ลงวันที่ 14 พฤศจิกายน 2566</t>
  </si>
  <si>
    <t>สัญญาเลขที่ วธ05-01-67</t>
  </si>
  <si>
    <t>รวมทั้งสิ้น 2 รายการ</t>
  </si>
  <si>
    <t>งานจ้างสำรวจหาจุดรั่วในระบบจ่ายน้ำ</t>
  </si>
  <si>
    <t xml:space="preserve">     บจก.ไฮโดร อีควิปเมนท์      ซัพพลาย แอนด์ เซอร์วิส</t>
  </si>
  <si>
    <t>บจก.ไฮโดร อีควิปเมนท์ ซัพพลาย แอนด์ เซอร์วิส</t>
  </si>
  <si>
    <t>PO 3300062311</t>
  </si>
  <si>
    <t>สัญญาเลขที่ สร05-01-67</t>
  </si>
  <si>
    <t>บจก.ไทย แดนวอเตอร์</t>
  </si>
  <si>
    <t>งานจ้างปรับปรุง ถอดเปลี่ยนมาตรวัดน้ำครบวาระ</t>
  </si>
  <si>
    <t>PO 3300062370</t>
  </si>
  <si>
    <t>สัญญาเลขที่ มว05-01-67</t>
  </si>
  <si>
    <t>ลงวันที่ 15 พฤศจิกายน 2566</t>
  </si>
  <si>
    <t>งานจ้างติดตั้งประปา, งานเพิ่ม/ลดขนาดมาตรวัดน้ำ</t>
  </si>
  <si>
    <t>คัดเลิอก</t>
  </si>
  <si>
    <t>หจก.เกื้ออุไร</t>
  </si>
  <si>
    <t>และงานที่เกี่ยวข้อง สัญญาเลขที่ ตม05-01-67</t>
  </si>
  <si>
    <t>บจก. โอสิริ แอนด์ ซันส์</t>
  </si>
  <si>
    <t>PO 3300062577</t>
  </si>
  <si>
    <t>บจก.เจริญพาณิชย์การช่าง</t>
  </si>
  <si>
    <t>ลงวันที่ 29 พฤศจิกายน 2566</t>
  </si>
  <si>
    <t xml:space="preserve">สรุปผลการจัดซื้อจัดจ้างกับผู้ประกอบการ SMEs สะสม พ.ย. 66 </t>
  </si>
  <si>
    <t>งบทำการ - งานค่าซ่อมแซมและบำรุงยานพาหนะ</t>
  </si>
  <si>
    <t>ค่าซ่อมแซมและบำรุงยานพาหนะ</t>
  </si>
  <si>
    <t xml:space="preserve">งบลงทุน - งานขยายเขต - รับจ้างงาน </t>
  </si>
  <si>
    <t>งบทำการ - ค่าจ้างเหมาสำรวจหาท่อรั่ว</t>
  </si>
  <si>
    <t xml:space="preserve">งบลงทุน - งานเปลี่ยนมาตรวัดน้ำขนาด 1/2 นิ้ว ถึง 12 นิ้ว </t>
  </si>
  <si>
    <t>งบลงทุน  - งานขยายเขต - ติดตั้งประปาใหม่</t>
  </si>
  <si>
    <t>พย.66</t>
  </si>
  <si>
    <t>ธค.66</t>
  </si>
  <si>
    <t>มค.67</t>
  </si>
  <si>
    <t>กพ.67</t>
  </si>
  <si>
    <t>มีค.67</t>
  </si>
  <si>
    <t>เมย.67</t>
  </si>
  <si>
    <t>พค.67</t>
  </si>
  <si>
    <t>มิย.67</t>
  </si>
  <si>
    <t>กค.67</t>
  </si>
  <si>
    <t>สค.67</t>
  </si>
  <si>
    <t>กย.67</t>
  </si>
  <si>
    <t>สรุปผลการดำเนินการจัดซื้อจัดจ้างในรอบเดือน ธันวาคม 2566 (วิธีเฉพาะเจาะจง)</t>
  </si>
  <si>
    <t>วันที่ 1-31 ธันวาคม 2566</t>
  </si>
  <si>
    <t>งานจ้างกก่อสร้างวางท่อประปาและงานที่เกี่ยวข้อง</t>
  </si>
  <si>
    <t>บจก.สุทธิพร การโยธา</t>
  </si>
  <si>
    <t>ด้านลดน้ำสูญเสีย พื้นที่สำนักงานประปาสาขาทุ่งมหาเมฆ</t>
  </si>
  <si>
    <t>PO 3300062760</t>
  </si>
  <si>
    <t>สัญญาเลขที่ ป05-04-67</t>
  </si>
  <si>
    <t>ลงวันที่ 12 ธันวาคม 2566</t>
  </si>
  <si>
    <t>PO 3300062814</t>
  </si>
  <si>
    <t>สัญญาเลขที่ ป05-05-67</t>
  </si>
  <si>
    <t>ลงวันที่ 14 ธันวาคม 2566</t>
  </si>
  <si>
    <t>งานจ้างซ่อมรถบรรทุก 4 ล้อ ของ สกส.กรร.สสท.</t>
  </si>
  <si>
    <t>หมายเลขทะเบียน 2กบ - 2234 จำนวน 1 คัน</t>
  </si>
  <si>
    <t>PO 3300062833</t>
  </si>
  <si>
    <t>เลขที่ จท05-03-67</t>
  </si>
  <si>
    <t>ลงวันที่ 15 ธันวาคม 2566</t>
  </si>
  <si>
    <t>รวมทั้งสิ้น 3 รายการ</t>
  </si>
  <si>
    <t>งบลงทุน - งานปรับปรุงท่อเพื่อลดน้ำสูญเสีย</t>
  </si>
  <si>
    <t>ผลการจัดซื้อจัดจ้าง SME ที่ทำได้สะสม ธ.ค.66</t>
  </si>
  <si>
    <t xml:space="preserve">สรุปผลการจัดซื้อจัดจ้างกับผู้ประกอบการ SMEs สะสม ธ.ค. 66 </t>
  </si>
  <si>
    <t>งานซื้อกระดาษชำระเพื่อใช้สำหรับห้องน้ำ สสท.</t>
  </si>
  <si>
    <t>บจก.เจนเทิล แคร์</t>
  </si>
  <si>
    <t>จำนวน 15 box เลขที่ ซท05-01-67</t>
  </si>
  <si>
    <t>PO 3300063047</t>
  </si>
  <si>
    <t>หจก.อมรชัยพานิช 1996</t>
  </si>
  <si>
    <t>ลงวันที่ 5 มกราคม 2567</t>
  </si>
  <si>
    <t>บจก.เพิ่มมิตรกรุ๊ป</t>
  </si>
  <si>
    <t>สรุปผลการดำเนินการจัดซื้อจัดจ้างในรอบเดือน มกราคม 2567 (วิธีเฉพาะเจาะจง)</t>
  </si>
  <si>
    <t>วันที่ 1-31 มกราคม 2567</t>
  </si>
  <si>
    <t>งานจ้างก่อสร้างววางท่อประปาและงานที่เกี่ยวข้อง</t>
  </si>
  <si>
    <t>บจก.โอสิริแอนด์ซันส์</t>
  </si>
  <si>
    <t>หจก.ดิลกพัฒนา เอนจิเนียริ่ง</t>
  </si>
  <si>
    <t>สัญญาเลขที่ ป05-01-67</t>
  </si>
  <si>
    <t>บจก.ภัทรสิน คอนสตรัคชั่น แอนด์ เซอร์วิส (2547)</t>
  </si>
  <si>
    <t>PO 3300063091</t>
  </si>
  <si>
    <t>ลงวันที่ 9 มกราคม 2567</t>
  </si>
  <si>
    <t>บจก.สุทธิพรการโยธา</t>
  </si>
  <si>
    <t xml:space="preserve">งานจ้างก่อสร้างววางท่อประปาและงานที่เกี่ยวข้อง </t>
  </si>
  <si>
    <t>ด้านปรับปรุงกำลังน้ำ (กรณีเร่งด่วน)</t>
  </si>
  <si>
    <t>PO 3300063098</t>
  </si>
  <si>
    <t>พื้นที่เขตบางรัก และเขตบางคอแหลม</t>
  </si>
  <si>
    <t>สัญญาเลขที่ ปป05-01-67</t>
  </si>
  <si>
    <t>สรุปผลการดำเนินการจัดซื้อจัดจ้างในรอบเดือน มกราคม 2567 (วิธี e-bidding)</t>
  </si>
  <si>
    <t>งบลงทุน - งานเปลี่ยนท่อ (ปรับปรุงกำลังน้ำ)</t>
  </si>
  <si>
    <t>งานซื้อกระดาษชำระ สำหรับใช้ใน สสท. จำนวน 15 box</t>
  </si>
  <si>
    <t>สรุปผลการจัดซื้อจัดจ้างกับผู้ประกอบการ SMEs สะสม ม.ค. 67</t>
  </si>
  <si>
    <t>ผลการจัดซื้อจัดจ้าง SME ที่ทำได้สะสม ม.ค.67</t>
  </si>
  <si>
    <t>งบทำการ - วัสดุสำนักงาน งานบ้าน งานครัว</t>
  </si>
  <si>
    <t>รวมทั้งสิ้น 16 รายการ</t>
  </si>
  <si>
    <t>สะสม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</si>
</sst>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0.00_);[Red]\(#,##0.00\)"/>
    <numFmt numFmtId="188" formatCode="_-* #,##0_-;\-* #,##0_-;_-* &quot;-&quot;??_-;_-@_-"/>
  </numFmts>
  <fonts count="2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indexed="8"/>
      <name val="TH SarabunPSK"/>
      <family val="2"/>
    </font>
    <font>
      <sz val="14"/>
      <name val="TH SarabunPSK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  <charset val="222"/>
    </font>
    <font>
      <b/>
      <sz val="16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26"/>
      <color theme="1"/>
      <name val="Wingdings"/>
      <charset val="2"/>
    </font>
    <font>
      <sz val="16"/>
      <color rgb="FF000000"/>
      <name val="TH SarabunPSK"/>
      <family val="2"/>
    </font>
    <font>
      <b/>
      <u/>
      <sz val="16"/>
      <name val="TH SarabunPSK"/>
      <family val="2"/>
    </font>
    <font>
      <sz val="16"/>
      <color rgb="FFFF0000"/>
      <name val="TH SarabunPSK"/>
      <family val="2"/>
    </font>
    <font>
      <sz val="26"/>
      <color theme="1"/>
      <name val="Wingdings"/>
      <charset val="2"/>
    </font>
    <font>
      <b/>
      <sz val="26"/>
      <name val="Wingdings"/>
      <charset val="2"/>
    </font>
    <font>
      <sz val="11"/>
      <color theme="1"/>
      <name val="TH SarabunPSK"/>
      <family val="2"/>
    </font>
    <font>
      <sz val="14"/>
      <color theme="1"/>
      <name val="Tahoma"/>
      <family val="2"/>
      <charset val="222"/>
      <scheme val="minor"/>
    </font>
    <font>
      <sz val="14"/>
      <color rgb="FFFF0000"/>
      <name val="Tahoma"/>
      <family val="2"/>
      <charset val="222"/>
      <scheme val="minor"/>
    </font>
    <font>
      <sz val="14"/>
      <color rgb="FF00B0F0"/>
      <name val="Tahoma"/>
      <family val="2"/>
      <charset val="222"/>
      <scheme val="minor"/>
    </font>
    <font>
      <b/>
      <sz val="26"/>
      <color theme="1"/>
      <name val="TH SarabunPSK"/>
      <family val="2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0" fillId="0" borderId="0"/>
    <xf numFmtId="0" fontId="10" fillId="0" borderId="0"/>
  </cellStyleXfs>
  <cellXfs count="347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/>
    <xf numFmtId="43" fontId="2" fillId="0" borderId="4" xfId="1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/>
    </xf>
    <xf numFmtId="43" fontId="2" fillId="2" borderId="1" xfId="1" applyFont="1" applyFill="1" applyBorder="1" applyAlignment="1">
      <alignment horizontal="center" vertical="center" wrapText="1"/>
    </xf>
    <xf numFmtId="43" fontId="2" fillId="2" borderId="4" xfId="1" applyFont="1" applyFill="1" applyBorder="1" applyAlignment="1">
      <alignment horizontal="center" vertical="center" wrapText="1"/>
    </xf>
    <xf numFmtId="43" fontId="2" fillId="2" borderId="2" xfId="1" applyFont="1" applyFill="1" applyBorder="1" applyAlignment="1">
      <alignment horizontal="center" vertical="center" wrapText="1"/>
    </xf>
    <xf numFmtId="43" fontId="2" fillId="2" borderId="6" xfId="1" applyFont="1" applyFill="1" applyBorder="1" applyAlignment="1">
      <alignment horizontal="center" vertical="center" wrapText="1"/>
    </xf>
    <xf numFmtId="43" fontId="2" fillId="2" borderId="7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2" fillId="0" borderId="1" xfId="0" applyFont="1" applyBorder="1"/>
    <xf numFmtId="43" fontId="3" fillId="0" borderId="1" xfId="1" applyFont="1" applyBorder="1"/>
    <xf numFmtId="43" fontId="3" fillId="0" borderId="4" xfId="1" applyFont="1" applyBorder="1"/>
    <xf numFmtId="43" fontId="3" fillId="0" borderId="2" xfId="1" applyFont="1" applyBorder="1"/>
    <xf numFmtId="0" fontId="3" fillId="0" borderId="1" xfId="0" applyFont="1" applyBorder="1"/>
    <xf numFmtId="43" fontId="2" fillId="0" borderId="1" xfId="1" applyFont="1" applyBorder="1"/>
    <xf numFmtId="43" fontId="3" fillId="0" borderId="4" xfId="1" applyFont="1" applyBorder="1" applyAlignment="1">
      <alignment horizontal="center"/>
    </xf>
    <xf numFmtId="43" fontId="3" fillId="0" borderId="1" xfId="1" applyFont="1" applyBorder="1" applyAlignment="1">
      <alignment horizontal="center"/>
    </xf>
    <xf numFmtId="10" fontId="3" fillId="0" borderId="1" xfId="2" applyNumberFormat="1" applyFont="1" applyBorder="1" applyAlignment="1">
      <alignment horizontal="center"/>
    </xf>
    <xf numFmtId="0" fontId="4" fillId="0" borderId="1" xfId="0" applyFont="1" applyBorder="1" applyAlignment="1">
      <alignment vertical="top" wrapText="1"/>
    </xf>
    <xf numFmtId="43" fontId="3" fillId="0" borderId="4" xfId="1" applyFont="1" applyFill="1" applyBorder="1"/>
    <xf numFmtId="43" fontId="3" fillId="0" borderId="4" xfId="1" applyFont="1" applyFill="1" applyBorder="1" applyAlignment="1">
      <alignment horizontal="center"/>
    </xf>
    <xf numFmtId="43" fontId="3" fillId="0" borderId="1" xfId="1" applyFont="1" applyFill="1" applyBorder="1" applyAlignment="1">
      <alignment horizontal="center"/>
    </xf>
    <xf numFmtId="43" fontId="3" fillId="0" borderId="1" xfId="1" applyFont="1" applyFill="1" applyBorder="1"/>
    <xf numFmtId="43" fontId="3" fillId="0" borderId="2" xfId="1" applyFont="1" applyFill="1" applyBorder="1"/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/>
    <xf numFmtId="43" fontId="2" fillId="2" borderId="1" xfId="1" applyFont="1" applyFill="1" applyBorder="1"/>
    <xf numFmtId="43" fontId="3" fillId="2" borderId="4" xfId="1" applyFont="1" applyFill="1" applyBorder="1"/>
    <xf numFmtId="43" fontId="3" fillId="2" borderId="4" xfId="1" applyFont="1" applyFill="1" applyBorder="1" applyAlignment="1">
      <alignment horizontal="center"/>
    </xf>
    <xf numFmtId="43" fontId="3" fillId="2" borderId="1" xfId="1" applyFont="1" applyFill="1" applyBorder="1" applyAlignment="1">
      <alignment horizontal="center"/>
    </xf>
    <xf numFmtId="43" fontId="3" fillId="2" borderId="1" xfId="1" applyFont="1" applyFill="1" applyBorder="1"/>
    <xf numFmtId="43" fontId="3" fillId="2" borderId="2" xfId="1" applyFont="1" applyFill="1" applyBorder="1"/>
    <xf numFmtId="10" fontId="3" fillId="2" borderId="1" xfId="2" applyNumberFormat="1" applyFont="1" applyFill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2" fillId="4" borderId="1" xfId="0" applyFont="1" applyFill="1" applyBorder="1"/>
    <xf numFmtId="43" fontId="2" fillId="4" borderId="1" xfId="1" applyFont="1" applyFill="1" applyBorder="1"/>
    <xf numFmtId="43" fontId="3" fillId="4" borderId="1" xfId="1" applyFont="1" applyFill="1" applyBorder="1"/>
    <xf numFmtId="43" fontId="5" fillId="4" borderId="1" xfId="1" applyFont="1" applyFill="1" applyBorder="1" applyAlignment="1">
      <alignment horizontal="left" vertical="top" wrapText="1"/>
    </xf>
    <xf numFmtId="43" fontId="3" fillId="4" borderId="1" xfId="1" applyFont="1" applyFill="1" applyBorder="1" applyAlignment="1">
      <alignment horizontal="center"/>
    </xf>
    <xf numFmtId="43" fontId="3" fillId="4" borderId="2" xfId="1" applyFont="1" applyFill="1" applyBorder="1"/>
    <xf numFmtId="10" fontId="3" fillId="4" borderId="1" xfId="2" applyNumberFormat="1" applyFont="1" applyFill="1" applyBorder="1" applyAlignment="1">
      <alignment horizontal="center"/>
    </xf>
    <xf numFmtId="43" fontId="5" fillId="0" borderId="1" xfId="1" applyFont="1" applyBorder="1" applyAlignment="1">
      <alignment horizontal="left" vertical="top" wrapText="1"/>
    </xf>
    <xf numFmtId="0" fontId="2" fillId="0" borderId="1" xfId="0" applyFont="1" applyBorder="1" applyAlignment="1">
      <alignment horizontal="center"/>
    </xf>
    <xf numFmtId="10" fontId="2" fillId="0" borderId="1" xfId="2" applyNumberFormat="1" applyFont="1" applyBorder="1" applyAlignment="1">
      <alignment horizontal="center"/>
    </xf>
    <xf numFmtId="0" fontId="2" fillId="0" borderId="0" xfId="0" applyFont="1"/>
    <xf numFmtId="43" fontId="2" fillId="0" borderId="0" xfId="1" applyFont="1" applyBorder="1"/>
    <xf numFmtId="10" fontId="2" fillId="0" borderId="0" xfId="2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3" fontId="3" fillId="0" borderId="0" xfId="0" applyNumberFormat="1" applyFont="1"/>
    <xf numFmtId="43" fontId="2" fillId="0" borderId="0" xfId="1" applyFont="1"/>
    <xf numFmtId="43" fontId="3" fillId="0" borderId="0" xfId="1" applyFont="1"/>
    <xf numFmtId="43" fontId="2" fillId="0" borderId="0" xfId="1" applyFont="1" applyBorder="1" applyAlignment="1"/>
    <xf numFmtId="43" fontId="2" fillId="0" borderId="9" xfId="1" applyFont="1" applyBorder="1"/>
    <xf numFmtId="43" fontId="3" fillId="0" borderId="0" xfId="1" applyFont="1" applyBorder="1"/>
    <xf numFmtId="187" fontId="2" fillId="0" borderId="0" xfId="1" applyNumberFormat="1" applyFont="1" applyBorder="1"/>
    <xf numFmtId="10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right"/>
    </xf>
    <xf numFmtId="0" fontId="8" fillId="0" borderId="0" xfId="0" applyFont="1" applyAlignment="1">
      <alignment horizontal="center"/>
    </xf>
    <xf numFmtId="0" fontId="9" fillId="0" borderId="0" xfId="0" applyFont="1"/>
    <xf numFmtId="4" fontId="8" fillId="0" borderId="1" xfId="3" applyNumberFormat="1" applyFont="1" applyBorder="1" applyAlignment="1">
      <alignment horizontal="center" vertical="center" wrapText="1"/>
    </xf>
    <xf numFmtId="4" fontId="8" fillId="0" borderId="1" xfId="3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188" fontId="8" fillId="0" borderId="5" xfId="0" applyNumberFormat="1" applyFont="1" applyBorder="1" applyAlignment="1">
      <alignment horizontal="center" vertical="center"/>
    </xf>
    <xf numFmtId="4" fontId="8" fillId="0" borderId="5" xfId="0" applyNumberFormat="1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8" xfId="0" applyFont="1" applyBorder="1"/>
    <xf numFmtId="0" fontId="9" fillId="0" borderId="8" xfId="0" applyFont="1" applyBorder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9" fillId="0" borderId="14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2" fillId="5" borderId="5" xfId="0" applyFont="1" applyFill="1" applyBorder="1" applyAlignment="1">
      <alignment horizontal="center" vertical="center"/>
    </xf>
    <xf numFmtId="0" fontId="15" fillId="6" borderId="1" xfId="0" applyFont="1" applyFill="1" applyBorder="1" applyAlignment="1">
      <alignment horizontal="center" vertical="center"/>
    </xf>
    <xf numFmtId="4" fontId="16" fillId="0" borderId="16" xfId="0" applyNumberFormat="1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/>
    </xf>
    <xf numFmtId="0" fontId="17" fillId="0" borderId="17" xfId="0" applyFont="1" applyBorder="1" applyAlignment="1">
      <alignment horizontal="left" vertical="center"/>
    </xf>
    <xf numFmtId="0" fontId="9" fillId="5" borderId="1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/>
    </xf>
    <xf numFmtId="0" fontId="9" fillId="5" borderId="1" xfId="0" applyFont="1" applyFill="1" applyBorder="1"/>
    <xf numFmtId="0" fontId="3" fillId="0" borderId="1" xfId="0" applyFont="1" applyBorder="1" applyAlignment="1">
      <alignment horizontal="center" vertical="center" wrapText="1"/>
    </xf>
    <xf numFmtId="0" fontId="12" fillId="5" borderId="5" xfId="4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/>
    </xf>
    <xf numFmtId="0" fontId="17" fillId="0" borderId="20" xfId="0" applyFont="1" applyBorder="1" applyAlignment="1">
      <alignment horizontal="center" vertical="center"/>
    </xf>
    <xf numFmtId="0" fontId="17" fillId="0" borderId="21" xfId="0" applyFont="1" applyBorder="1" applyAlignment="1">
      <alignment horizontal="left" vertical="center"/>
    </xf>
    <xf numFmtId="0" fontId="20" fillId="5" borderId="6" xfId="0" applyFont="1" applyFill="1" applyBorder="1"/>
    <xf numFmtId="0" fontId="9" fillId="0" borderId="0" xfId="0" applyFont="1" applyAlignment="1">
      <alignment horizontal="center"/>
    </xf>
    <xf numFmtId="4" fontId="9" fillId="0" borderId="0" xfId="3" applyNumberFormat="1" applyFont="1"/>
    <xf numFmtId="188" fontId="9" fillId="0" borderId="0" xfId="0" applyNumberFormat="1" applyFont="1"/>
    <xf numFmtId="4" fontId="9" fillId="0" borderId="0" xfId="0" applyNumberFormat="1" applyFont="1"/>
    <xf numFmtId="0" fontId="3" fillId="0" borderId="0" xfId="0" applyFont="1" applyAlignment="1">
      <alignment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0" fontId="12" fillId="7" borderId="1" xfId="4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/>
    </xf>
    <xf numFmtId="0" fontId="21" fillId="0" borderId="0" xfId="0" applyFont="1"/>
    <xf numFmtId="4" fontId="22" fillId="3" borderId="0" xfId="0" applyNumberFormat="1" applyFont="1" applyFill="1"/>
    <xf numFmtId="4" fontId="23" fillId="0" borderId="0" xfId="0" applyNumberFormat="1" applyFont="1"/>
    <xf numFmtId="4" fontId="9" fillId="0" borderId="0" xfId="3" applyNumberFormat="1" applyFont="1" applyBorder="1" applyAlignment="1">
      <alignment horizontal="center" vertical="center" wrapText="1"/>
    </xf>
    <xf numFmtId="4" fontId="21" fillId="0" borderId="0" xfId="0" applyNumberFormat="1" applyFont="1"/>
    <xf numFmtId="0" fontId="21" fillId="0" borderId="0" xfId="0" applyFont="1" applyAlignment="1">
      <alignment horizontal="center"/>
    </xf>
    <xf numFmtId="43" fontId="21" fillId="0" borderId="0" xfId="1" applyFont="1"/>
    <xf numFmtId="43" fontId="2" fillId="3" borderId="1" xfId="1" applyFont="1" applyFill="1" applyBorder="1"/>
    <xf numFmtId="43" fontId="2" fillId="3" borderId="8" xfId="1" applyFont="1" applyFill="1" applyBorder="1"/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49" fontId="3" fillId="0" borderId="0" xfId="1" applyNumberFormat="1" applyFont="1"/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9" fillId="0" borderId="11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/>
    <xf numFmtId="2" fontId="3" fillId="0" borderId="0" xfId="0" applyNumberFormat="1" applyFont="1" applyFill="1"/>
    <xf numFmtId="0" fontId="3" fillId="0" borderId="1" xfId="0" quotePrefix="1" applyFont="1" applyBorder="1"/>
    <xf numFmtId="0" fontId="3" fillId="4" borderId="0" xfId="0" applyFont="1" applyFill="1"/>
    <xf numFmtId="0" fontId="9" fillId="0" borderId="1" xfId="0" applyFont="1" applyFill="1" applyBorder="1" applyAlignment="1">
      <alignment vertical="center" wrapText="1"/>
    </xf>
    <xf numFmtId="0" fontId="18" fillId="0" borderId="1" xfId="0" applyFont="1" applyFill="1" applyBorder="1" applyAlignment="1">
      <alignment vertical="center"/>
    </xf>
    <xf numFmtId="0" fontId="9" fillId="0" borderId="1" xfId="0" applyFont="1" applyFill="1" applyBorder="1"/>
    <xf numFmtId="0" fontId="21" fillId="0" borderId="0" xfId="0" applyFont="1" applyFill="1"/>
    <xf numFmtId="17" fontId="3" fillId="0" borderId="1" xfId="0" applyNumberFormat="1" applyFont="1" applyFill="1" applyBorder="1" applyAlignment="1">
      <alignment vertical="center"/>
    </xf>
    <xf numFmtId="49" fontId="3" fillId="0" borderId="1" xfId="0" applyNumberFormat="1" applyFont="1" applyFill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4" fontId="9" fillId="0" borderId="0" xfId="1" applyNumberFormat="1" applyFont="1" applyBorder="1" applyAlignment="1">
      <alignment vertical="center" wrapText="1"/>
    </xf>
    <xf numFmtId="188" fontId="8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vertical="center" wrapText="1"/>
    </xf>
    <xf numFmtId="0" fontId="9" fillId="0" borderId="0" xfId="0" applyFont="1" applyBorder="1"/>
    <xf numFmtId="0" fontId="13" fillId="0" borderId="0" xfId="4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7" fontId="3" fillId="0" borderId="0" xfId="0" applyNumberFormat="1" applyFont="1" applyFill="1" applyBorder="1" applyAlignment="1">
      <alignment vertical="center"/>
    </xf>
    <xf numFmtId="49" fontId="3" fillId="0" borderId="0" xfId="0" applyNumberFormat="1" applyFont="1" applyFill="1" applyBorder="1" applyAlignment="1">
      <alignment vertical="center"/>
    </xf>
    <xf numFmtId="0" fontId="21" fillId="0" borderId="0" xfId="0" applyFont="1" applyBorder="1"/>
    <xf numFmtId="0" fontId="9" fillId="0" borderId="0" xfId="0" applyFont="1" applyBorder="1" applyAlignment="1">
      <alignment vertical="center" wrapText="1"/>
    </xf>
    <xf numFmtId="4" fontId="9" fillId="0" borderId="0" xfId="3" applyNumberFormat="1" applyFont="1" applyBorder="1" applyAlignment="1">
      <alignment vertical="center" wrapText="1"/>
    </xf>
    <xf numFmtId="0" fontId="8" fillId="0" borderId="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5" borderId="5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4" fontId="9" fillId="0" borderId="8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vertical="center" wrapText="1"/>
    </xf>
    <xf numFmtId="0" fontId="9" fillId="0" borderId="13" xfId="0" applyFont="1" applyFill="1" applyBorder="1" applyAlignment="1">
      <alignment horizontal="left" vertical="center"/>
    </xf>
    <xf numFmtId="0" fontId="8" fillId="0" borderId="10" xfId="0" applyFont="1" applyBorder="1" applyAlignment="1">
      <alignment horizontal="center" vertical="center"/>
    </xf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4" fillId="5" borderId="8" xfId="0" applyFont="1" applyFill="1" applyBorder="1" applyAlignment="1">
      <alignment horizontal="center" vertic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3" fillId="10" borderId="0" xfId="0" applyFont="1" applyFill="1"/>
    <xf numFmtId="2" fontId="3" fillId="10" borderId="0" xfId="0" applyNumberFormat="1" applyFont="1" applyFill="1"/>
    <xf numFmtId="0" fontId="3" fillId="11" borderId="0" xfId="0" applyFont="1" applyFill="1"/>
    <xf numFmtId="43" fontId="2" fillId="0" borderId="1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12" fillId="5" borderId="1" xfId="4" applyFont="1" applyFill="1" applyBorder="1" applyAlignment="1">
      <alignment horizontal="center" vertical="center" wrapText="1"/>
    </xf>
    <xf numFmtId="0" fontId="3" fillId="12" borderId="0" xfId="0" applyFont="1" applyFill="1"/>
    <xf numFmtId="2" fontId="3" fillId="12" borderId="0" xfId="0" applyNumberFormat="1" applyFont="1" applyFill="1"/>
    <xf numFmtId="4" fontId="8" fillId="0" borderId="5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43" fontId="2" fillId="0" borderId="5" xfId="1" applyFont="1" applyBorder="1" applyAlignment="1">
      <alignment horizontal="center" vertical="center" wrapText="1"/>
    </xf>
    <xf numFmtId="43" fontId="2" fillId="0" borderId="6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3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43" fontId="2" fillId="0" borderId="2" xfId="1" applyFont="1" applyBorder="1" applyAlignment="1">
      <alignment horizontal="center" vertical="center" wrapText="1"/>
    </xf>
    <xf numFmtId="43" fontId="2" fillId="0" borderId="3" xfId="1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3" fillId="5" borderId="5" xfId="4" applyFont="1" applyFill="1" applyBorder="1" applyAlignment="1">
      <alignment horizontal="center" vertical="center" wrapText="1"/>
    </xf>
    <xf numFmtId="0" fontId="13" fillId="5" borderId="8" xfId="4" applyFont="1" applyFill="1" applyBorder="1" applyAlignment="1">
      <alignment horizontal="center" vertical="center" wrapText="1"/>
    </xf>
    <xf numFmtId="0" fontId="13" fillId="5" borderId="6" xfId="4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/>
    </xf>
    <xf numFmtId="0" fontId="2" fillId="5" borderId="8" xfId="0" applyFont="1" applyFill="1" applyBorder="1" applyAlignment="1">
      <alignment horizontal="center" vertical="center"/>
    </xf>
    <xf numFmtId="0" fontId="2" fillId="5" borderId="6" xfId="0" applyFont="1" applyFill="1" applyBorder="1" applyAlignment="1">
      <alignment horizontal="center" vertical="center"/>
    </xf>
    <xf numFmtId="0" fontId="14" fillId="5" borderId="5" xfId="0" applyFont="1" applyFill="1" applyBorder="1" applyAlignment="1">
      <alignment horizontal="center" vertical="center"/>
    </xf>
    <xf numFmtId="0" fontId="14" fillId="5" borderId="8" xfId="0" applyFont="1" applyFill="1" applyBorder="1" applyAlignment="1">
      <alignment horizontal="center" vertical="center"/>
    </xf>
    <xf numFmtId="0" fontId="14" fillId="5" borderId="6" xfId="0" applyFont="1" applyFill="1" applyBorder="1" applyAlignment="1">
      <alignment horizontal="center" vertical="center"/>
    </xf>
    <xf numFmtId="0" fontId="12" fillId="5" borderId="5" xfId="4" applyFont="1" applyFill="1" applyBorder="1" applyAlignment="1">
      <alignment horizontal="center" vertical="center" wrapText="1"/>
    </xf>
    <xf numFmtId="0" fontId="12" fillId="5" borderId="8" xfId="4" applyFont="1" applyFill="1" applyBorder="1" applyAlignment="1">
      <alignment horizontal="center" vertical="center" wrapText="1"/>
    </xf>
    <xf numFmtId="0" fontId="12" fillId="5" borderId="6" xfId="4" applyFont="1" applyFill="1" applyBorder="1" applyAlignment="1">
      <alignment horizontal="center" vertical="center" wrapText="1"/>
    </xf>
    <xf numFmtId="4" fontId="8" fillId="0" borderId="5" xfId="3" applyNumberFormat="1" applyFont="1" applyBorder="1" applyAlignment="1">
      <alignment horizontal="center" vertical="center" wrapText="1"/>
    </xf>
    <xf numFmtId="4" fontId="8" fillId="0" borderId="8" xfId="3" applyNumberFormat="1" applyFont="1" applyBorder="1" applyAlignment="1">
      <alignment horizontal="center" vertical="center" wrapText="1"/>
    </xf>
    <xf numFmtId="4" fontId="8" fillId="0" borderId="6" xfId="3" applyNumberFormat="1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4" fontId="9" fillId="0" borderId="8" xfId="3" applyNumberFormat="1" applyFont="1" applyBorder="1" applyAlignment="1">
      <alignment horizontal="center" vertical="center" wrapText="1"/>
    </xf>
    <xf numFmtId="4" fontId="9" fillId="0" borderId="6" xfId="3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8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4" fontId="9" fillId="0" borderId="5" xfId="1" applyNumberFormat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4" fontId="9" fillId="0" borderId="6" xfId="1" applyNumberFormat="1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19" fillId="5" borderId="5" xfId="4" applyFont="1" applyFill="1" applyBorder="1" applyAlignment="1">
      <alignment horizontal="center" vertical="center" wrapText="1"/>
    </xf>
    <xf numFmtId="0" fontId="19" fillId="5" borderId="8" xfId="4" applyFont="1" applyFill="1" applyBorder="1" applyAlignment="1">
      <alignment horizontal="center" vertical="center" wrapText="1"/>
    </xf>
    <xf numFmtId="0" fontId="19" fillId="5" borderId="6" xfId="4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/>
    </xf>
    <xf numFmtId="0" fontId="16" fillId="0" borderId="15" xfId="0" applyFont="1" applyBorder="1" applyAlignment="1">
      <alignment horizontal="center"/>
    </xf>
    <xf numFmtId="0" fontId="12" fillId="5" borderId="2" xfId="4" applyFont="1" applyFill="1" applyBorder="1" applyAlignment="1">
      <alignment horizontal="center" vertical="center" wrapText="1"/>
    </xf>
    <xf numFmtId="0" fontId="12" fillId="5" borderId="4" xfId="4" applyFont="1" applyFill="1" applyBorder="1" applyAlignment="1">
      <alignment horizontal="center" vertical="center" wrapText="1"/>
    </xf>
    <xf numFmtId="4" fontId="9" fillId="0" borderId="1" xfId="1" applyNumberFormat="1" applyFont="1" applyBorder="1" applyAlignment="1">
      <alignment horizontal="center" vertical="center" wrapText="1"/>
    </xf>
    <xf numFmtId="0" fontId="9" fillId="0" borderId="1" xfId="1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1" xfId="0" applyFont="1" applyBorder="1" applyAlignment="1">
      <alignment horizontal="center" vertical="center"/>
    </xf>
    <xf numFmtId="18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2" fillId="5" borderId="1" xfId="4" applyFont="1" applyFill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1" fillId="5" borderId="1" xfId="4" applyFont="1" applyFill="1" applyBorder="1" applyAlignment="1">
      <alignment horizontal="center" vertical="center" wrapText="1"/>
    </xf>
    <xf numFmtId="0" fontId="9" fillId="5" borderId="5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9" fillId="5" borderId="6" xfId="0" applyFont="1" applyFill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188" fontId="8" fillId="0" borderId="5" xfId="0" applyNumberFormat="1" applyFont="1" applyBorder="1" applyAlignment="1">
      <alignment horizontal="center" vertical="center" wrapText="1"/>
    </xf>
    <xf numFmtId="188" fontId="8" fillId="0" borderId="8" xfId="0" applyNumberFormat="1" applyFont="1" applyBorder="1" applyAlignment="1">
      <alignment horizontal="center" vertical="center" wrapText="1"/>
    </xf>
    <xf numFmtId="188" fontId="8" fillId="0" borderId="6" xfId="0" applyNumberFormat="1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center" vertical="center"/>
    </xf>
    <xf numFmtId="17" fontId="3" fillId="9" borderId="11" xfId="0" applyNumberFormat="1" applyFont="1" applyFill="1" applyBorder="1" applyAlignment="1">
      <alignment horizontal="center" vertical="center"/>
    </xf>
    <xf numFmtId="17" fontId="3" fillId="9" borderId="13" xfId="0" applyNumberFormat="1" applyFont="1" applyFill="1" applyBorder="1" applyAlignment="1">
      <alignment horizontal="center" vertical="center"/>
    </xf>
    <xf numFmtId="17" fontId="3" fillId="9" borderId="7" xfId="0" applyNumberFormat="1" applyFont="1" applyFill="1" applyBorder="1" applyAlignment="1">
      <alignment horizontal="center" vertical="center"/>
    </xf>
    <xf numFmtId="49" fontId="3" fillId="9" borderId="5" xfId="0" applyNumberFormat="1" applyFont="1" applyFill="1" applyBorder="1" applyAlignment="1">
      <alignment horizontal="center" vertical="center"/>
    </xf>
    <xf numFmtId="49" fontId="3" fillId="9" borderId="8" xfId="0" applyNumberFormat="1" applyFont="1" applyFill="1" applyBorder="1" applyAlignment="1">
      <alignment horizontal="center" vertical="center"/>
    </xf>
    <xf numFmtId="49" fontId="3" fillId="9" borderId="6" xfId="0" applyNumberFormat="1" applyFont="1" applyFill="1" applyBorder="1" applyAlignment="1">
      <alignment horizontal="center" vertical="center"/>
    </xf>
    <xf numFmtId="17" fontId="3" fillId="9" borderId="5" xfId="0" applyNumberFormat="1" applyFont="1" applyFill="1" applyBorder="1" applyAlignment="1">
      <alignment horizontal="center" vertical="center"/>
    </xf>
    <xf numFmtId="17" fontId="3" fillId="9" borderId="8" xfId="0" applyNumberFormat="1" applyFont="1" applyFill="1" applyBorder="1" applyAlignment="1">
      <alignment horizontal="center" vertical="center"/>
    </xf>
    <xf numFmtId="17" fontId="3" fillId="9" borderId="6" xfId="0" applyNumberFormat="1" applyFont="1" applyFill="1" applyBorder="1" applyAlignment="1">
      <alignment horizontal="center" vertical="center"/>
    </xf>
    <xf numFmtId="49" fontId="3" fillId="9" borderId="12" xfId="0" applyNumberFormat="1" applyFont="1" applyFill="1" applyBorder="1" applyAlignment="1">
      <alignment horizontal="center" vertical="center"/>
    </xf>
    <xf numFmtId="49" fontId="3" fillId="9" borderId="0" xfId="0" applyNumberFormat="1" applyFont="1" applyFill="1" applyBorder="1" applyAlignment="1">
      <alignment horizontal="center" vertical="center"/>
    </xf>
    <xf numFmtId="49" fontId="3" fillId="9" borderId="14" xfId="0" applyNumberFormat="1" applyFont="1" applyFill="1" applyBorder="1" applyAlignment="1">
      <alignment horizontal="center" vertical="center"/>
    </xf>
    <xf numFmtId="188" fontId="8" fillId="0" borderId="10" xfId="0" applyNumberFormat="1" applyFont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center" wrapText="1"/>
    </xf>
    <xf numFmtId="0" fontId="9" fillId="5" borderId="13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24" fillId="5" borderId="8" xfId="0" applyFont="1" applyFill="1" applyBorder="1" applyAlignment="1">
      <alignment horizontal="center" vertical="center"/>
    </xf>
    <xf numFmtId="0" fontId="24" fillId="5" borderId="6" xfId="0" applyFont="1" applyFill="1" applyBorder="1" applyAlignment="1">
      <alignment horizontal="center" vertical="center"/>
    </xf>
    <xf numFmtId="0" fontId="9" fillId="5" borderId="5" xfId="0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0" fontId="9" fillId="5" borderId="6" xfId="0" applyFont="1" applyFill="1" applyBorder="1" applyAlignment="1">
      <alignment horizontal="center"/>
    </xf>
    <xf numFmtId="0" fontId="3" fillId="8" borderId="1" xfId="0" applyFont="1" applyFill="1" applyBorder="1" applyAlignment="1">
      <alignment horizontal="center" vertical="center" wrapText="1"/>
    </xf>
    <xf numFmtId="0" fontId="12" fillId="0" borderId="0" xfId="5" applyFont="1" applyAlignment="1">
      <alignment horizontal="center" vertical="center"/>
    </xf>
    <xf numFmtId="0" fontId="12" fillId="0" borderId="1" xfId="4" applyFont="1" applyBorder="1" applyAlignment="1">
      <alignment horizontal="center" vertical="center"/>
    </xf>
    <xf numFmtId="43" fontId="12" fillId="0" borderId="1" xfId="1" applyFont="1" applyBorder="1" applyAlignment="1">
      <alignment horizontal="center" vertical="center" wrapText="1"/>
    </xf>
    <xf numFmtId="4" fontId="12" fillId="0" borderId="1" xfId="4" applyNumberFormat="1" applyFont="1" applyBorder="1" applyAlignment="1">
      <alignment horizontal="center" vertical="center"/>
    </xf>
    <xf numFmtId="4" fontId="12" fillId="0" borderId="1" xfId="4" applyNumberFormat="1" applyFont="1" applyBorder="1" applyAlignment="1">
      <alignment horizontal="center" vertical="center" wrapText="1"/>
    </xf>
    <xf numFmtId="0" fontId="12" fillId="0" borderId="1" xfId="4" applyFont="1" applyBorder="1" applyAlignment="1">
      <alignment horizontal="center" vertical="center" wrapText="1"/>
    </xf>
    <xf numFmtId="0" fontId="12" fillId="7" borderId="1" xfId="4" applyFont="1" applyFill="1" applyBorder="1" applyAlignment="1">
      <alignment horizontal="center" vertical="center" wrapText="1"/>
    </xf>
    <xf numFmtId="0" fontId="12" fillId="7" borderId="2" xfId="4" applyFont="1" applyFill="1" applyBorder="1" applyAlignment="1">
      <alignment horizontal="center" vertical="center" wrapText="1"/>
    </xf>
    <xf numFmtId="0" fontId="12" fillId="7" borderId="4" xfId="4" applyFont="1" applyFill="1" applyBorder="1" applyAlignment="1">
      <alignment horizontal="center" vertical="center" wrapText="1"/>
    </xf>
    <xf numFmtId="0" fontId="16" fillId="0" borderId="14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6">
    <cellStyle name="Comma" xfId="1" builtinId="3"/>
    <cellStyle name="Comma 2 2" xfId="3" xr:uid="{00000000-0005-0000-0000-000001000000}"/>
    <cellStyle name="Normal" xfId="0" builtinId="0"/>
    <cellStyle name="Normal 2" xfId="5" xr:uid="{00000000-0005-0000-0000-000003000000}"/>
    <cellStyle name="Normal 3" xfId="4" xr:uid="{00000000-0005-0000-0000-000004000000}"/>
    <cellStyle name="Percent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B6724AEE-B155-441F-9470-1ABBDF02850C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/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3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1EFC1CF0-0E6A-4099-BCB1-548962A38810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5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31D15FB-A2BA-415C-95B7-725AFC5D83BD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123906</xdr:colOff>
      <xdr:row>0</xdr:row>
      <xdr:rowOff>0</xdr:rowOff>
    </xdr:from>
    <xdr:ext cx="1244123" cy="172483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8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a:fld id="{6AEBEB82-2553-45AC-8FC4-C39301C9E4D1}" type="mathplaceholder">
                      <a:rPr lang="th-TH" sz="1100" i="1">
                        <a:latin typeface="Cambria Math" panose="02040503050406030204" pitchFamily="18" charset="0"/>
                      </a:rPr>
                      <a:t>Type equation here.</a:t>
                    </a:fld>
                  </m:oMath>
                </m:oMathPara>
              </a14:m>
              <a:endParaRPr lang="th-TH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 txBox="1"/>
          </xdr:nvSpPr>
          <xdr:spPr>
            <a:xfrm>
              <a:off x="20307381" y="0"/>
              <a:ext cx="1244123" cy="172483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th-TH" sz="1100" i="0">
                  <a:latin typeface="Cambria Math" panose="02040503050406030204" pitchFamily="18" charset="0"/>
                </a:rPr>
                <a:t>"Type equation here."</a:t>
              </a:r>
              <a:endParaRPr lang="th-TH" sz="1100"/>
            </a:p>
          </xdr:txBody>
        </xdr:sp>
      </mc:Fallback>
    </mc:AlternateContent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26" activePane="bottomLeft" state="frozen"/>
      <selection activeCell="R4" sqref="R4"/>
      <selection pane="bottomLeft" activeCell="B30" sqref="B30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7" width="12.25" style="56" customWidth="1"/>
    <col min="8" max="9" width="12.25" style="56" hidden="1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</row>
    <row r="2" spans="1:61" x14ac:dyDescent="0.3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3" spans="1:61" x14ac:dyDescent="0.3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</row>
    <row r="4" spans="1:6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</row>
    <row r="5" spans="1:61" ht="33.75" customHeight="1" x14ac:dyDescent="0.3">
      <c r="A5" s="1"/>
      <c r="B5" s="1"/>
      <c r="C5" s="1"/>
      <c r="D5" s="1"/>
      <c r="E5" s="1"/>
      <c r="F5" s="245">
        <v>243527</v>
      </c>
      <c r="G5" s="241"/>
      <c r="H5" s="245">
        <v>243558</v>
      </c>
      <c r="I5" s="241"/>
      <c r="J5" s="245">
        <v>243588</v>
      </c>
      <c r="K5" s="241"/>
      <c r="L5" s="245">
        <v>243619</v>
      </c>
      <c r="M5" s="241"/>
      <c r="N5" s="245">
        <v>243650</v>
      </c>
      <c r="O5" s="241"/>
      <c r="P5" s="245">
        <v>243678</v>
      </c>
      <c r="Q5" s="241"/>
      <c r="R5" s="245">
        <v>243709</v>
      </c>
      <c r="S5" s="241"/>
      <c r="T5" s="245">
        <v>243739</v>
      </c>
      <c r="U5" s="241"/>
      <c r="V5" s="245">
        <v>243770</v>
      </c>
      <c r="W5" s="241"/>
      <c r="X5" s="245">
        <v>243800</v>
      </c>
      <c r="Y5" s="241"/>
      <c r="Z5" s="245">
        <v>243831</v>
      </c>
      <c r="AA5" s="241"/>
      <c r="AB5" s="245">
        <v>243862</v>
      </c>
      <c r="AC5" s="241"/>
      <c r="AD5" s="246" t="s">
        <v>109</v>
      </c>
      <c r="AE5" s="247"/>
      <c r="AF5" s="248"/>
    </row>
    <row r="6" spans="1:61" ht="36" customHeight="1" x14ac:dyDescent="0.3">
      <c r="A6" s="241" t="s">
        <v>3</v>
      </c>
      <c r="B6" s="241" t="s">
        <v>4</v>
      </c>
      <c r="C6" s="242" t="s">
        <v>5</v>
      </c>
      <c r="D6" s="243"/>
      <c r="E6" s="244"/>
      <c r="F6" s="244" t="s">
        <v>6</v>
      </c>
      <c r="G6" s="240" t="s">
        <v>7</v>
      </c>
      <c r="H6" s="240" t="s">
        <v>6</v>
      </c>
      <c r="I6" s="240" t="s">
        <v>7</v>
      </c>
      <c r="J6" s="240" t="s">
        <v>6</v>
      </c>
      <c r="K6" s="242" t="s">
        <v>7</v>
      </c>
      <c r="L6" s="237" t="s">
        <v>6</v>
      </c>
      <c r="M6" s="237" t="s">
        <v>7</v>
      </c>
      <c r="N6" s="237" t="s">
        <v>6</v>
      </c>
      <c r="O6" s="237" t="s">
        <v>7</v>
      </c>
      <c r="P6" s="237" t="s">
        <v>6</v>
      </c>
      <c r="Q6" s="237" t="s">
        <v>7</v>
      </c>
      <c r="R6" s="237" t="s">
        <v>6</v>
      </c>
      <c r="S6" s="237" t="s">
        <v>7</v>
      </c>
      <c r="T6" s="237" t="s">
        <v>6</v>
      </c>
      <c r="U6" s="237" t="s">
        <v>7</v>
      </c>
      <c r="V6" s="237" t="s">
        <v>6</v>
      </c>
      <c r="W6" s="237" t="s">
        <v>7</v>
      </c>
      <c r="X6" s="237" t="s">
        <v>6</v>
      </c>
      <c r="Y6" s="237" t="s">
        <v>7</v>
      </c>
      <c r="Z6" s="237" t="s">
        <v>6</v>
      </c>
      <c r="AA6" s="237" t="s">
        <v>7</v>
      </c>
      <c r="AB6" s="237" t="s">
        <v>6</v>
      </c>
      <c r="AC6" s="237" t="s">
        <v>7</v>
      </c>
      <c r="AD6" s="240" t="s">
        <v>8</v>
      </c>
      <c r="AE6" s="240" t="s">
        <v>9</v>
      </c>
      <c r="AF6" s="239" t="s">
        <v>10</v>
      </c>
    </row>
    <row r="7" spans="1:61" s="5" customFormat="1" ht="54" customHeight="1" x14ac:dyDescent="0.2">
      <c r="A7" s="241"/>
      <c r="B7" s="241"/>
      <c r="C7" s="4" t="s">
        <v>11</v>
      </c>
      <c r="D7" s="3" t="s">
        <v>6</v>
      </c>
      <c r="E7" s="3" t="s">
        <v>7</v>
      </c>
      <c r="F7" s="244"/>
      <c r="G7" s="240"/>
      <c r="H7" s="240"/>
      <c r="I7" s="240"/>
      <c r="J7" s="240"/>
      <c r="K7" s="242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40"/>
      <c r="AE7" s="240"/>
      <c r="AF7" s="239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/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0</v>
      </c>
      <c r="AE11" s="16">
        <f t="shared" ref="AE11:AE36" si="0">F11+H11+J11+L11+N11+P11+R11+T11+V11+X11+Z11+AB11</f>
        <v>0</v>
      </c>
      <c r="AF11" s="23" t="e">
        <f t="shared" ref="AF11:AF37" si="1">AE11/AD11</f>
        <v>#DIV/0!</v>
      </c>
      <c r="AH11" s="137"/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/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0</v>
      </c>
      <c r="AE12" s="16">
        <f t="shared" si="0"/>
        <v>0</v>
      </c>
      <c r="AF12" s="23" t="e">
        <f t="shared" si="1"/>
        <v>#DIV/0!</v>
      </c>
      <c r="AH12" s="137"/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/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0</v>
      </c>
      <c r="AE15" s="16">
        <f t="shared" si="0"/>
        <v>0</v>
      </c>
      <c r="AF15" s="23" t="e">
        <f t="shared" si="1"/>
        <v>#DIV/0!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/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0</v>
      </c>
      <c r="AE31" s="16">
        <f t="shared" si="0"/>
        <v>0</v>
      </c>
      <c r="AF31" s="23" t="e">
        <f t="shared" si="1"/>
        <v>#DIV/0!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</row>
    <row r="34" spans="1:51" x14ac:dyDescent="0.3">
      <c r="A34" s="14"/>
      <c r="B34" s="19"/>
      <c r="C34" s="20"/>
      <c r="D34" s="17"/>
      <c r="E34" s="17"/>
      <c r="F34" s="21"/>
      <c r="G34" s="22"/>
      <c r="H34" s="22"/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0</v>
      </c>
      <c r="AE34" s="16">
        <f t="shared" si="0"/>
        <v>0</v>
      </c>
      <c r="AF34" s="23" t="e">
        <f t="shared" si="1"/>
        <v>#DIV/0!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109416000</v>
      </c>
      <c r="D39" s="20">
        <f t="shared" si="4"/>
        <v>109404000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0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6326445.75</v>
      </c>
      <c r="AE39" s="20">
        <f>SUM(AE9:AE33)</f>
        <v>6316726.1500000004</v>
      </c>
      <c r="AF39" s="49">
        <f>AE39/AD39</f>
        <v>0.99846365552095351</v>
      </c>
    </row>
    <row r="40" spans="1:51" s="50" customFormat="1" x14ac:dyDescent="0.3">
      <c r="A40" s="1"/>
      <c r="B40" s="1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109404000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32821200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6316726.1500000004</v>
      </c>
      <c r="E44" s="61"/>
      <c r="L44" s="20"/>
    </row>
    <row r="45" spans="1:51" x14ac:dyDescent="0.3">
      <c r="B45" s="50" t="s">
        <v>30</v>
      </c>
      <c r="D45" s="62">
        <f>SUM(D44/D41)</f>
        <v>5.7737616083507005E-2</v>
      </c>
    </row>
    <row r="47" spans="1:51" s="56" customFormat="1" x14ac:dyDescent="0.3">
      <c r="A47" s="2"/>
      <c r="B47" s="2" t="s">
        <v>31</v>
      </c>
      <c r="C47" s="2"/>
      <c r="D47" s="60">
        <f>D44-D42</f>
        <v>-26504473.850000001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2:N40"/>
  <sheetViews>
    <sheetView zoomScale="70" zoomScaleNormal="70" workbookViewId="0">
      <selection activeCell="A3" sqref="A3:M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94" t="s">
        <v>106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63" t="s">
        <v>32</v>
      </c>
    </row>
    <row r="3" spans="1:14" x14ac:dyDescent="0.35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4" x14ac:dyDescent="0.35">
      <c r="A4" s="294" t="s">
        <v>107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4" x14ac:dyDescent="0.35">
      <c r="A5" s="63"/>
      <c r="B5" s="63"/>
      <c r="C5" s="63"/>
      <c r="D5" s="63"/>
      <c r="E5" s="63"/>
      <c r="F5" s="63"/>
      <c r="G5" s="63"/>
      <c r="H5" s="63"/>
      <c r="I5" s="63"/>
      <c r="J5" s="63"/>
    </row>
    <row r="6" spans="1:14" ht="42" x14ac:dyDescent="0.35">
      <c r="A6" s="295" t="s">
        <v>33</v>
      </c>
      <c r="B6" s="295" t="s">
        <v>34</v>
      </c>
      <c r="C6" s="65" t="s">
        <v>35</v>
      </c>
      <c r="D6" s="66" t="s">
        <v>36</v>
      </c>
      <c r="E6" s="295" t="s">
        <v>37</v>
      </c>
      <c r="F6" s="295" t="s">
        <v>38</v>
      </c>
      <c r="G6" s="295"/>
      <c r="H6" s="296" t="s">
        <v>39</v>
      </c>
      <c r="I6" s="296"/>
      <c r="J6" s="297" t="s">
        <v>40</v>
      </c>
      <c r="K6" s="297" t="s">
        <v>41</v>
      </c>
      <c r="L6" s="300" t="s">
        <v>42</v>
      </c>
      <c r="M6" s="287" t="s">
        <v>43</v>
      </c>
      <c r="N6" s="288"/>
    </row>
    <row r="7" spans="1:14" ht="63" x14ac:dyDescent="0.35">
      <c r="A7" s="291"/>
      <c r="B7" s="291"/>
      <c r="C7" s="68" t="s">
        <v>44</v>
      </c>
      <c r="D7" s="69" t="s">
        <v>45</v>
      </c>
      <c r="E7" s="291"/>
      <c r="F7" s="67" t="s">
        <v>46</v>
      </c>
      <c r="G7" s="70" t="s">
        <v>47</v>
      </c>
      <c r="H7" s="71" t="s">
        <v>48</v>
      </c>
      <c r="I7" s="72" t="s">
        <v>49</v>
      </c>
      <c r="J7" s="291"/>
      <c r="K7" s="291"/>
      <c r="L7" s="300"/>
      <c r="M7" s="73" t="s">
        <v>50</v>
      </c>
      <c r="N7" s="74" t="s">
        <v>51</v>
      </c>
    </row>
    <row r="8" spans="1:14" x14ac:dyDescent="0.35">
      <c r="A8" s="272">
        <v>1</v>
      </c>
      <c r="B8" s="75" t="s">
        <v>82</v>
      </c>
      <c r="C8" s="276">
        <v>12000</v>
      </c>
      <c r="D8" s="276">
        <v>10400.02</v>
      </c>
      <c r="E8" s="279" t="s">
        <v>52</v>
      </c>
      <c r="F8" s="269" t="s">
        <v>73</v>
      </c>
      <c r="G8" s="262">
        <v>10399.969999999999</v>
      </c>
      <c r="H8" s="269" t="s">
        <v>73</v>
      </c>
      <c r="I8" s="262">
        <v>10399.969999999999</v>
      </c>
      <c r="J8" s="76"/>
      <c r="K8" s="77"/>
      <c r="L8" s="250" t="s">
        <v>72</v>
      </c>
      <c r="M8" s="259"/>
      <c r="N8" s="256" t="s">
        <v>53</v>
      </c>
    </row>
    <row r="9" spans="1:14" x14ac:dyDescent="0.35">
      <c r="A9" s="273"/>
      <c r="B9" s="78" t="s">
        <v>83</v>
      </c>
      <c r="C9" s="277"/>
      <c r="D9" s="277"/>
      <c r="E9" s="280"/>
      <c r="F9" s="270"/>
      <c r="G9" s="263"/>
      <c r="H9" s="270"/>
      <c r="I9" s="263"/>
      <c r="J9" s="118" t="s">
        <v>54</v>
      </c>
      <c r="K9" s="79" t="s">
        <v>120</v>
      </c>
      <c r="L9" s="251"/>
      <c r="M9" s="260"/>
      <c r="N9" s="257"/>
    </row>
    <row r="10" spans="1:14" x14ac:dyDescent="0.35">
      <c r="A10" s="274"/>
      <c r="B10" s="78"/>
      <c r="C10" s="277"/>
      <c r="D10" s="277"/>
      <c r="E10" s="280"/>
      <c r="F10" s="121" t="s">
        <v>84</v>
      </c>
      <c r="G10" s="123">
        <v>11200</v>
      </c>
      <c r="H10" s="270"/>
      <c r="I10" s="263"/>
      <c r="J10" s="118" t="s">
        <v>55</v>
      </c>
      <c r="K10" s="80" t="s">
        <v>85</v>
      </c>
      <c r="L10" s="251"/>
      <c r="M10" s="260"/>
      <c r="N10" s="257"/>
    </row>
    <row r="11" spans="1:14" x14ac:dyDescent="0.35">
      <c r="A11" s="275"/>
      <c r="B11" s="81"/>
      <c r="C11" s="278"/>
      <c r="D11" s="278"/>
      <c r="E11" s="281"/>
      <c r="F11" s="122" t="s">
        <v>86</v>
      </c>
      <c r="G11" s="124">
        <v>13160</v>
      </c>
      <c r="H11" s="271"/>
      <c r="I11" s="264"/>
      <c r="J11" s="82"/>
      <c r="K11" s="83"/>
      <c r="L11" s="252"/>
      <c r="M11" s="261"/>
      <c r="N11" s="258"/>
    </row>
    <row r="12" spans="1:14" x14ac:dyDescent="0.35">
      <c r="A12" s="272">
        <v>2</v>
      </c>
      <c r="B12" s="75" t="s">
        <v>87</v>
      </c>
      <c r="C12" s="276">
        <v>146000</v>
      </c>
      <c r="D12" s="276">
        <v>101864</v>
      </c>
      <c r="E12" s="279" t="s">
        <v>52</v>
      </c>
      <c r="F12" s="269" t="s">
        <v>88</v>
      </c>
      <c r="G12" s="262">
        <v>101864</v>
      </c>
      <c r="H12" s="269" t="s">
        <v>88</v>
      </c>
      <c r="I12" s="262">
        <v>101864</v>
      </c>
      <c r="J12" s="76"/>
      <c r="K12" s="77"/>
      <c r="L12" s="250" t="s">
        <v>72</v>
      </c>
      <c r="M12" s="256" t="s">
        <v>53</v>
      </c>
      <c r="N12" s="253"/>
    </row>
    <row r="13" spans="1:14" x14ac:dyDescent="0.35">
      <c r="A13" s="273"/>
      <c r="B13" s="78" t="s">
        <v>89</v>
      </c>
      <c r="C13" s="277"/>
      <c r="D13" s="277"/>
      <c r="E13" s="280"/>
      <c r="F13" s="270"/>
      <c r="G13" s="263"/>
      <c r="H13" s="270"/>
      <c r="I13" s="263"/>
      <c r="J13" s="118" t="s">
        <v>54</v>
      </c>
      <c r="K13" s="79" t="s">
        <v>90</v>
      </c>
      <c r="L13" s="251"/>
      <c r="M13" s="257"/>
      <c r="N13" s="254"/>
    </row>
    <row r="14" spans="1:14" x14ac:dyDescent="0.35">
      <c r="A14" s="274"/>
      <c r="B14" s="78" t="s">
        <v>91</v>
      </c>
      <c r="C14" s="277"/>
      <c r="D14" s="277"/>
      <c r="E14" s="280"/>
      <c r="F14" s="121" t="s">
        <v>92</v>
      </c>
      <c r="G14" s="123">
        <v>145520</v>
      </c>
      <c r="H14" s="270"/>
      <c r="I14" s="263"/>
      <c r="J14" s="118" t="s">
        <v>55</v>
      </c>
      <c r="K14" s="80" t="s">
        <v>93</v>
      </c>
      <c r="L14" s="251"/>
      <c r="M14" s="257"/>
      <c r="N14" s="254"/>
    </row>
    <row r="15" spans="1:14" x14ac:dyDescent="0.35">
      <c r="A15" s="275"/>
      <c r="B15" s="81"/>
      <c r="C15" s="278"/>
      <c r="D15" s="278"/>
      <c r="E15" s="281"/>
      <c r="F15" s="122" t="s">
        <v>94</v>
      </c>
      <c r="G15" s="124">
        <v>154080</v>
      </c>
      <c r="H15" s="271"/>
      <c r="I15" s="264"/>
      <c r="J15" s="82"/>
      <c r="K15" s="83"/>
      <c r="L15" s="252"/>
      <c r="M15" s="258"/>
      <c r="N15" s="255"/>
    </row>
    <row r="16" spans="1:14" x14ac:dyDescent="0.35">
      <c r="A16" s="272">
        <v>3</v>
      </c>
      <c r="B16" s="75" t="s">
        <v>95</v>
      </c>
      <c r="C16" s="276">
        <v>322000</v>
      </c>
      <c r="D16" s="276">
        <v>344489.71</v>
      </c>
      <c r="E16" s="279" t="s">
        <v>52</v>
      </c>
      <c r="F16" s="269" t="s">
        <v>74</v>
      </c>
      <c r="G16" s="262">
        <v>337599.98</v>
      </c>
      <c r="H16" s="269" t="s">
        <v>74</v>
      </c>
      <c r="I16" s="262">
        <v>337599.98</v>
      </c>
      <c r="J16" s="76"/>
      <c r="K16" s="77"/>
      <c r="L16" s="250" t="s">
        <v>75</v>
      </c>
      <c r="M16" s="256" t="s">
        <v>53</v>
      </c>
      <c r="N16" s="256"/>
    </row>
    <row r="17" spans="1:14" ht="21" customHeight="1" x14ac:dyDescent="0.35">
      <c r="A17" s="273"/>
      <c r="B17" s="78" t="s">
        <v>76</v>
      </c>
      <c r="C17" s="277"/>
      <c r="D17" s="277"/>
      <c r="E17" s="280"/>
      <c r="F17" s="270"/>
      <c r="G17" s="263"/>
      <c r="H17" s="270"/>
      <c r="I17" s="263"/>
      <c r="J17" s="118" t="s">
        <v>57</v>
      </c>
      <c r="K17" s="79" t="s">
        <v>96</v>
      </c>
      <c r="L17" s="251"/>
      <c r="M17" s="257"/>
      <c r="N17" s="257"/>
    </row>
    <row r="18" spans="1:14" x14ac:dyDescent="0.35">
      <c r="A18" s="274"/>
      <c r="B18" s="78" t="s">
        <v>97</v>
      </c>
      <c r="C18" s="277"/>
      <c r="D18" s="277"/>
      <c r="E18" s="280"/>
      <c r="F18" s="270"/>
      <c r="G18" s="263"/>
      <c r="H18" s="270"/>
      <c r="I18" s="263"/>
      <c r="J18" s="118" t="s">
        <v>55</v>
      </c>
      <c r="K18" s="80" t="s">
        <v>98</v>
      </c>
      <c r="L18" s="251"/>
      <c r="M18" s="257"/>
      <c r="N18" s="257"/>
    </row>
    <row r="19" spans="1:14" x14ac:dyDescent="0.35">
      <c r="A19" s="275"/>
      <c r="B19" s="81"/>
      <c r="C19" s="278"/>
      <c r="D19" s="278"/>
      <c r="E19" s="281"/>
      <c r="F19" s="271"/>
      <c r="G19" s="264"/>
      <c r="H19" s="271"/>
      <c r="I19" s="264"/>
      <c r="J19" s="82"/>
      <c r="K19" s="83"/>
      <c r="L19" s="252"/>
      <c r="M19" s="258"/>
      <c r="N19" s="258"/>
    </row>
    <row r="20" spans="1:14" ht="21" customHeight="1" x14ac:dyDescent="0.35">
      <c r="A20" s="272">
        <v>4</v>
      </c>
      <c r="B20" s="75" t="s">
        <v>99</v>
      </c>
      <c r="C20" s="276">
        <v>29900</v>
      </c>
      <c r="D20" s="276">
        <v>31993</v>
      </c>
      <c r="E20" s="279" t="s">
        <v>52</v>
      </c>
      <c r="F20" s="120" t="s">
        <v>100</v>
      </c>
      <c r="G20" s="119">
        <v>31993</v>
      </c>
      <c r="H20" s="269" t="s">
        <v>100</v>
      </c>
      <c r="I20" s="262">
        <v>31993</v>
      </c>
      <c r="J20" s="76"/>
      <c r="K20" s="77"/>
      <c r="L20" s="250" t="s">
        <v>116</v>
      </c>
      <c r="M20" s="256" t="s">
        <v>53</v>
      </c>
      <c r="N20" s="253"/>
    </row>
    <row r="21" spans="1:14" ht="21" customHeight="1" x14ac:dyDescent="0.35">
      <c r="A21" s="273"/>
      <c r="B21" s="78" t="s">
        <v>101</v>
      </c>
      <c r="C21" s="277"/>
      <c r="D21" s="277"/>
      <c r="E21" s="280"/>
      <c r="F21" s="265" t="s">
        <v>102</v>
      </c>
      <c r="G21" s="267">
        <v>37289.5</v>
      </c>
      <c r="H21" s="270"/>
      <c r="I21" s="263"/>
      <c r="J21" s="118" t="s">
        <v>54</v>
      </c>
      <c r="K21" s="79" t="s">
        <v>103</v>
      </c>
      <c r="L21" s="251"/>
      <c r="M21" s="257"/>
      <c r="N21" s="254"/>
    </row>
    <row r="22" spans="1:14" ht="21" customHeight="1" x14ac:dyDescent="0.35">
      <c r="A22" s="274"/>
      <c r="B22" s="78"/>
      <c r="C22" s="277"/>
      <c r="D22" s="277"/>
      <c r="E22" s="280"/>
      <c r="F22" s="265"/>
      <c r="G22" s="267"/>
      <c r="H22" s="270"/>
      <c r="I22" s="263"/>
      <c r="J22" s="118" t="s">
        <v>55</v>
      </c>
      <c r="K22" s="80" t="s">
        <v>104</v>
      </c>
      <c r="L22" s="251"/>
      <c r="M22" s="257"/>
      <c r="N22" s="254"/>
    </row>
    <row r="23" spans="1:14" ht="21" customHeight="1" x14ac:dyDescent="0.35">
      <c r="A23" s="274"/>
      <c r="B23" s="80"/>
      <c r="C23" s="277"/>
      <c r="D23" s="277"/>
      <c r="E23" s="280"/>
      <c r="F23" s="265" t="s">
        <v>105</v>
      </c>
      <c r="G23" s="267">
        <v>38199</v>
      </c>
      <c r="H23" s="270"/>
      <c r="I23" s="263"/>
      <c r="J23" s="134"/>
      <c r="K23" s="80"/>
      <c r="L23" s="251"/>
      <c r="M23" s="257"/>
      <c r="N23" s="254"/>
    </row>
    <row r="24" spans="1:14" ht="21.75" customHeight="1" x14ac:dyDescent="0.35">
      <c r="A24" s="275"/>
      <c r="B24" s="81"/>
      <c r="C24" s="278"/>
      <c r="D24" s="278"/>
      <c r="E24" s="281"/>
      <c r="F24" s="266"/>
      <c r="G24" s="268"/>
      <c r="H24" s="271"/>
      <c r="I24" s="264"/>
      <c r="J24" s="82"/>
      <c r="K24" s="83"/>
      <c r="L24" s="252"/>
      <c r="M24" s="258"/>
      <c r="N24" s="255"/>
    </row>
    <row r="25" spans="1:14" ht="21.75" customHeight="1" x14ac:dyDescent="0.35">
      <c r="A25" s="85"/>
      <c r="B25" s="299" t="s">
        <v>108</v>
      </c>
      <c r="C25" s="299"/>
      <c r="D25" s="299"/>
      <c r="E25" s="299"/>
      <c r="F25" s="299"/>
      <c r="G25" s="299"/>
      <c r="H25" s="286"/>
      <c r="I25" s="86">
        <f>SUM(I8:I24)</f>
        <v>481856.94999999995</v>
      </c>
      <c r="J25" s="87"/>
      <c r="K25" s="88"/>
      <c r="L25" s="89"/>
      <c r="M25" s="90"/>
      <c r="N25" s="91"/>
    </row>
    <row r="30" spans="1:14" x14ac:dyDescent="0.35">
      <c r="A30" s="294" t="s">
        <v>110</v>
      </c>
      <c r="B30" s="294"/>
      <c r="C30" s="294"/>
      <c r="D30" s="294"/>
      <c r="E30" s="294"/>
      <c r="F30" s="294"/>
      <c r="G30" s="294"/>
      <c r="H30" s="294"/>
      <c r="I30" s="294"/>
      <c r="J30" s="294"/>
      <c r="K30" s="294"/>
      <c r="L30" s="294"/>
      <c r="M30" s="294"/>
      <c r="N30" s="63" t="s">
        <v>32</v>
      </c>
    </row>
    <row r="31" spans="1:14" x14ac:dyDescent="0.35">
      <c r="A31" s="294" t="s">
        <v>2</v>
      </c>
      <c r="B31" s="294"/>
      <c r="C31" s="294"/>
      <c r="D31" s="294"/>
      <c r="E31" s="294"/>
      <c r="F31" s="294"/>
      <c r="G31" s="294"/>
      <c r="H31" s="294"/>
      <c r="I31" s="294"/>
      <c r="J31" s="294"/>
      <c r="K31" s="294"/>
      <c r="L31" s="294"/>
      <c r="M31" s="294"/>
    </row>
    <row r="32" spans="1:14" x14ac:dyDescent="0.35">
      <c r="A32" s="294" t="s">
        <v>107</v>
      </c>
      <c r="B32" s="294"/>
      <c r="C32" s="294"/>
      <c r="D32" s="294"/>
      <c r="E32" s="294"/>
      <c r="F32" s="294"/>
      <c r="G32" s="294"/>
      <c r="H32" s="294"/>
      <c r="I32" s="294"/>
      <c r="J32" s="294"/>
      <c r="K32" s="294"/>
      <c r="L32" s="294"/>
      <c r="M32" s="294"/>
    </row>
    <row r="33" spans="1:14" x14ac:dyDescent="0.3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  <c r="M33" s="63"/>
    </row>
    <row r="34" spans="1:14" ht="42" x14ac:dyDescent="0.35">
      <c r="A34" s="295" t="s">
        <v>33</v>
      </c>
      <c r="B34" s="295" t="s">
        <v>34</v>
      </c>
      <c r="C34" s="65" t="s">
        <v>35</v>
      </c>
      <c r="D34" s="66" t="s">
        <v>36</v>
      </c>
      <c r="E34" s="295" t="s">
        <v>37</v>
      </c>
      <c r="F34" s="295" t="s">
        <v>38</v>
      </c>
      <c r="G34" s="295"/>
      <c r="H34" s="296" t="s">
        <v>39</v>
      </c>
      <c r="I34" s="296"/>
      <c r="J34" s="297" t="s">
        <v>40</v>
      </c>
      <c r="K34" s="297" t="s">
        <v>41</v>
      </c>
      <c r="L34" s="298" t="s">
        <v>42</v>
      </c>
      <c r="M34" s="287" t="s">
        <v>43</v>
      </c>
      <c r="N34" s="288"/>
    </row>
    <row r="35" spans="1:14" ht="63" x14ac:dyDescent="0.35">
      <c r="A35" s="291"/>
      <c r="B35" s="291"/>
      <c r="C35" s="68" t="s">
        <v>44</v>
      </c>
      <c r="D35" s="92" t="s">
        <v>45</v>
      </c>
      <c r="E35" s="291"/>
      <c r="F35" s="67" t="s">
        <v>46</v>
      </c>
      <c r="G35" s="70" t="s">
        <v>47</v>
      </c>
      <c r="H35" s="71" t="s">
        <v>48</v>
      </c>
      <c r="I35" s="72" t="s">
        <v>49</v>
      </c>
      <c r="J35" s="291"/>
      <c r="K35" s="291"/>
      <c r="L35" s="298"/>
      <c r="M35" s="93" t="s">
        <v>50</v>
      </c>
      <c r="N35" s="84" t="s">
        <v>51</v>
      </c>
    </row>
    <row r="36" spans="1:14" x14ac:dyDescent="0.35">
      <c r="A36" s="272">
        <v>1</v>
      </c>
      <c r="B36" s="135" t="s">
        <v>80</v>
      </c>
      <c r="C36" s="289">
        <v>5996426.1699999999</v>
      </c>
      <c r="D36" s="289">
        <v>6416176</v>
      </c>
      <c r="E36" s="279" t="s">
        <v>56</v>
      </c>
      <c r="F36" s="291" t="s">
        <v>77</v>
      </c>
      <c r="G36" s="262">
        <v>6300000</v>
      </c>
      <c r="H36" s="291" t="s">
        <v>77</v>
      </c>
      <c r="I36" s="262">
        <v>6287440</v>
      </c>
      <c r="J36" s="94"/>
      <c r="K36" s="94"/>
      <c r="L36" s="250" t="s">
        <v>78</v>
      </c>
      <c r="M36" s="282" t="s">
        <v>53</v>
      </c>
      <c r="N36" s="253"/>
    </row>
    <row r="37" spans="1:14" x14ac:dyDescent="0.35">
      <c r="A37" s="273"/>
      <c r="B37" s="78" t="s">
        <v>79</v>
      </c>
      <c r="C37" s="290"/>
      <c r="D37" s="290"/>
      <c r="E37" s="280"/>
      <c r="F37" s="292"/>
      <c r="G37" s="263"/>
      <c r="H37" s="292"/>
      <c r="I37" s="263"/>
      <c r="J37" s="118" t="s">
        <v>57</v>
      </c>
      <c r="K37" s="79" t="s">
        <v>111</v>
      </c>
      <c r="L37" s="251"/>
      <c r="M37" s="283"/>
      <c r="N37" s="254"/>
    </row>
    <row r="38" spans="1:14" x14ac:dyDescent="0.35">
      <c r="A38" s="273"/>
      <c r="B38" s="78" t="s">
        <v>112</v>
      </c>
      <c r="C38" s="290"/>
      <c r="D38" s="290"/>
      <c r="E38" s="280"/>
      <c r="F38" s="292"/>
      <c r="G38" s="263"/>
      <c r="H38" s="292"/>
      <c r="I38" s="263"/>
      <c r="J38" s="118" t="s">
        <v>55</v>
      </c>
      <c r="K38" s="80" t="s">
        <v>85</v>
      </c>
      <c r="L38" s="251"/>
      <c r="M38" s="283"/>
      <c r="N38" s="254"/>
    </row>
    <row r="39" spans="1:14" ht="21.75" customHeight="1" x14ac:dyDescent="0.35">
      <c r="A39" s="275"/>
      <c r="B39" s="117"/>
      <c r="C39" s="290"/>
      <c r="D39" s="290"/>
      <c r="E39" s="281"/>
      <c r="F39" s="293"/>
      <c r="G39" s="264"/>
      <c r="H39" s="293"/>
      <c r="I39" s="264"/>
      <c r="J39" s="117"/>
      <c r="K39" s="95"/>
      <c r="L39" s="252"/>
      <c r="M39" s="284"/>
      <c r="N39" s="255"/>
    </row>
    <row r="40" spans="1:14" x14ac:dyDescent="0.35">
      <c r="A40" s="85"/>
      <c r="B40" s="285" t="s">
        <v>58</v>
      </c>
      <c r="C40" s="285"/>
      <c r="D40" s="285"/>
      <c r="E40" s="285"/>
      <c r="F40" s="285"/>
      <c r="G40" s="285"/>
      <c r="H40" s="286"/>
      <c r="I40" s="86">
        <f>SUM(I36:I39)</f>
        <v>6287440</v>
      </c>
      <c r="J40" s="96"/>
      <c r="K40" s="97"/>
      <c r="L40" s="98"/>
      <c r="M40" s="98"/>
      <c r="N40" s="98"/>
    </row>
  </sheetData>
  <mergeCells count="83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A16:A19"/>
    <mergeCell ref="C16:C19"/>
    <mergeCell ref="D16:D19"/>
    <mergeCell ref="E16:E19"/>
    <mergeCell ref="A30:M30"/>
    <mergeCell ref="L16:L19"/>
    <mergeCell ref="M16:M19"/>
    <mergeCell ref="B25:H25"/>
    <mergeCell ref="F16:F19"/>
    <mergeCell ref="G16:G19"/>
    <mergeCell ref="H16:H19"/>
    <mergeCell ref="I16:I19"/>
    <mergeCell ref="A20:A24"/>
    <mergeCell ref="C20:C24"/>
    <mergeCell ref="D20:D24"/>
    <mergeCell ref="E20:E24"/>
    <mergeCell ref="A31:M31"/>
    <mergeCell ref="A32:M32"/>
    <mergeCell ref="A34:A35"/>
    <mergeCell ref="B34:B35"/>
    <mergeCell ref="E34:E35"/>
    <mergeCell ref="F34:G34"/>
    <mergeCell ref="H34:I34"/>
    <mergeCell ref="J34:J35"/>
    <mergeCell ref="K34:K35"/>
    <mergeCell ref="L34:L35"/>
    <mergeCell ref="M36:M39"/>
    <mergeCell ref="N36:N39"/>
    <mergeCell ref="B40:H40"/>
    <mergeCell ref="M34:N34"/>
    <mergeCell ref="A36:A39"/>
    <mergeCell ref="C36:C39"/>
    <mergeCell ref="D36:D39"/>
    <mergeCell ref="E36:E39"/>
    <mergeCell ref="F36:F39"/>
    <mergeCell ref="G36:G39"/>
    <mergeCell ref="H36:H39"/>
    <mergeCell ref="I36:I39"/>
    <mergeCell ref="L36:L39"/>
    <mergeCell ref="G8:G9"/>
    <mergeCell ref="H8:H11"/>
    <mergeCell ref="I8:I11"/>
    <mergeCell ref="A12:A15"/>
    <mergeCell ref="C12:C15"/>
    <mergeCell ref="D12:D15"/>
    <mergeCell ref="E12:E15"/>
    <mergeCell ref="F12:F13"/>
    <mergeCell ref="G12:G13"/>
    <mergeCell ref="H12:H15"/>
    <mergeCell ref="I12:I15"/>
    <mergeCell ref="A8:A11"/>
    <mergeCell ref="C8:C11"/>
    <mergeCell ref="D8:D11"/>
    <mergeCell ref="E8:E11"/>
    <mergeCell ref="F8:F9"/>
    <mergeCell ref="I20:I24"/>
    <mergeCell ref="F23:F24"/>
    <mergeCell ref="G23:G24"/>
    <mergeCell ref="L20:L24"/>
    <mergeCell ref="M20:M24"/>
    <mergeCell ref="F21:F22"/>
    <mergeCell ref="G21:G22"/>
    <mergeCell ref="H20:H24"/>
    <mergeCell ref="L12:L15"/>
    <mergeCell ref="L8:L11"/>
    <mergeCell ref="N20:N24"/>
    <mergeCell ref="N12:N15"/>
    <mergeCell ref="N8:N11"/>
    <mergeCell ref="M8:M11"/>
    <mergeCell ref="M12:M15"/>
    <mergeCell ref="N16:N19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BI50"/>
  <sheetViews>
    <sheetView topLeftCell="A4" zoomScaleNormal="100" zoomScaleSheetLayoutView="100" workbookViewId="0">
      <pane ySplit="4" topLeftCell="A17" activePane="bottomLeft" state="frozen"/>
      <selection activeCell="R4" sqref="R4"/>
      <selection pane="bottomLeft" activeCell="AD18" sqref="AD18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hidden="1" customWidth="1"/>
    <col min="11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9.375" style="2" bestFit="1" customWidth="1"/>
    <col min="36" max="36" width="9.875" style="2" customWidth="1"/>
    <col min="37" max="16384" width="8.75" style="2"/>
  </cols>
  <sheetData>
    <row r="1" spans="1:61" x14ac:dyDescent="0.3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</row>
    <row r="2" spans="1:61" x14ac:dyDescent="0.3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3" spans="1:61" x14ac:dyDescent="0.3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</row>
    <row r="4" spans="1:61" x14ac:dyDescent="0.3">
      <c r="A4" s="164"/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164"/>
      <c r="W4" s="164"/>
      <c r="X4" s="164"/>
      <c r="Y4" s="164"/>
      <c r="Z4" s="164"/>
      <c r="AA4" s="164"/>
      <c r="AB4" s="164"/>
      <c r="AC4" s="164"/>
      <c r="AD4" s="164"/>
      <c r="AE4" s="164"/>
      <c r="AF4" s="164"/>
    </row>
    <row r="5" spans="1:61" ht="33.75" customHeight="1" x14ac:dyDescent="0.3">
      <c r="A5" s="164"/>
      <c r="B5" s="164"/>
      <c r="C5" s="164"/>
      <c r="D5" s="164"/>
      <c r="E5" s="164"/>
      <c r="F5" s="245">
        <v>243527</v>
      </c>
      <c r="G5" s="241"/>
      <c r="H5" s="245">
        <v>243558</v>
      </c>
      <c r="I5" s="241"/>
      <c r="J5" s="245">
        <v>243588</v>
      </c>
      <c r="K5" s="241"/>
      <c r="L5" s="245">
        <v>243619</v>
      </c>
      <c r="M5" s="241"/>
      <c r="N5" s="245">
        <v>243650</v>
      </c>
      <c r="O5" s="241"/>
      <c r="P5" s="245">
        <v>243678</v>
      </c>
      <c r="Q5" s="241"/>
      <c r="R5" s="245">
        <v>243709</v>
      </c>
      <c r="S5" s="241"/>
      <c r="T5" s="245">
        <v>243739</v>
      </c>
      <c r="U5" s="241"/>
      <c r="V5" s="245">
        <v>243770</v>
      </c>
      <c r="W5" s="241"/>
      <c r="X5" s="245">
        <v>243800</v>
      </c>
      <c r="Y5" s="241"/>
      <c r="Z5" s="245">
        <v>243831</v>
      </c>
      <c r="AA5" s="241"/>
      <c r="AB5" s="245">
        <v>243862</v>
      </c>
      <c r="AC5" s="241"/>
      <c r="AD5" s="246" t="s">
        <v>158</v>
      </c>
      <c r="AE5" s="247"/>
      <c r="AF5" s="248"/>
    </row>
    <row r="6" spans="1:61" ht="36" customHeight="1" x14ac:dyDescent="0.3">
      <c r="A6" s="241" t="s">
        <v>3</v>
      </c>
      <c r="B6" s="241" t="s">
        <v>4</v>
      </c>
      <c r="C6" s="242" t="s">
        <v>5</v>
      </c>
      <c r="D6" s="243"/>
      <c r="E6" s="244"/>
      <c r="F6" s="244" t="s">
        <v>6</v>
      </c>
      <c r="G6" s="240" t="s">
        <v>7</v>
      </c>
      <c r="H6" s="240" t="s">
        <v>6</v>
      </c>
      <c r="I6" s="240" t="s">
        <v>7</v>
      </c>
      <c r="J6" s="240" t="s">
        <v>6</v>
      </c>
      <c r="K6" s="242" t="s">
        <v>7</v>
      </c>
      <c r="L6" s="237" t="s">
        <v>6</v>
      </c>
      <c r="M6" s="237" t="s">
        <v>7</v>
      </c>
      <c r="N6" s="237" t="s">
        <v>6</v>
      </c>
      <c r="O6" s="237" t="s">
        <v>7</v>
      </c>
      <c r="P6" s="237" t="s">
        <v>6</v>
      </c>
      <c r="Q6" s="237" t="s">
        <v>7</v>
      </c>
      <c r="R6" s="237" t="s">
        <v>6</v>
      </c>
      <c r="S6" s="237" t="s">
        <v>7</v>
      </c>
      <c r="T6" s="237" t="s">
        <v>6</v>
      </c>
      <c r="U6" s="237" t="s">
        <v>7</v>
      </c>
      <c r="V6" s="237" t="s">
        <v>6</v>
      </c>
      <c r="W6" s="237" t="s">
        <v>7</v>
      </c>
      <c r="X6" s="237" t="s">
        <v>6</v>
      </c>
      <c r="Y6" s="237" t="s">
        <v>7</v>
      </c>
      <c r="Z6" s="237" t="s">
        <v>6</v>
      </c>
      <c r="AA6" s="237" t="s">
        <v>7</v>
      </c>
      <c r="AB6" s="237" t="s">
        <v>6</v>
      </c>
      <c r="AC6" s="237" t="s">
        <v>7</v>
      </c>
      <c r="AD6" s="240" t="s">
        <v>8</v>
      </c>
      <c r="AE6" s="240" t="s">
        <v>9</v>
      </c>
      <c r="AF6" s="239" t="s">
        <v>10</v>
      </c>
    </row>
    <row r="7" spans="1:61" s="5" customFormat="1" ht="54" customHeight="1" x14ac:dyDescent="0.2">
      <c r="A7" s="241"/>
      <c r="B7" s="241"/>
      <c r="C7" s="162" t="s">
        <v>11</v>
      </c>
      <c r="D7" s="163" t="s">
        <v>6</v>
      </c>
      <c r="E7" s="163" t="s">
        <v>7</v>
      </c>
      <c r="F7" s="244"/>
      <c r="G7" s="240"/>
      <c r="H7" s="240"/>
      <c r="I7" s="240"/>
      <c r="J7" s="240"/>
      <c r="K7" s="242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40"/>
      <c r="AE7" s="240"/>
      <c r="AF7" s="239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/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0</v>
      </c>
      <c r="AE10" s="16">
        <f>F10+H10+J10+L10+N10+P10+R10+T10+V10+X10+Z10+AB10</f>
        <v>0</v>
      </c>
      <c r="AF10" s="23" t="e">
        <f>AE10/AD10</f>
        <v>#DIV/0!</v>
      </c>
      <c r="AH10" s="137"/>
      <c r="AI10" s="137"/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v>45878.5</v>
      </c>
      <c r="D34" s="17">
        <v>45878.5</v>
      </c>
      <c r="E34" s="17"/>
      <c r="F34" s="21"/>
      <c r="G34" s="22"/>
      <c r="H34" s="22">
        <v>45878.5</v>
      </c>
      <c r="I34" s="22"/>
      <c r="J34" s="16"/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45878.5</v>
      </c>
      <c r="AE34" s="16">
        <f t="shared" si="0"/>
        <v>45878.5</v>
      </c>
      <c r="AF34" s="23">
        <f t="shared" si="1"/>
        <v>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109461878.5</v>
      </c>
      <c r="D39" s="20">
        <f t="shared" si="4"/>
        <v>109449878.5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0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11130844.780000001</v>
      </c>
      <c r="AE39" s="20">
        <f>SUM(AE9:AE33)</f>
        <v>11121125.18</v>
      </c>
      <c r="AF39" s="49">
        <f>AE39/AD39</f>
        <v>0.99912678685292011</v>
      </c>
    </row>
    <row r="40" spans="1:51" s="50" customFormat="1" x14ac:dyDescent="0.3">
      <c r="A40" s="164"/>
      <c r="B40" s="164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109449878.5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32834963.549999997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113</v>
      </c>
      <c r="C44" s="2"/>
      <c r="D44" s="59">
        <f>SUM(AE39)</f>
        <v>11121125.18</v>
      </c>
      <c r="E44" s="61"/>
      <c r="L44" s="20"/>
    </row>
    <row r="45" spans="1:51" x14ac:dyDescent="0.3">
      <c r="B45" s="50" t="s">
        <v>30</v>
      </c>
      <c r="D45" s="62">
        <f>SUM(D44/D41)</f>
        <v>0.10160929671566515</v>
      </c>
    </row>
    <row r="47" spans="1:51" s="56" customFormat="1" x14ac:dyDescent="0.3">
      <c r="A47" s="2"/>
      <c r="B47" s="2" t="s">
        <v>31</v>
      </c>
      <c r="C47" s="2"/>
      <c r="D47" s="60">
        <f>D44-D42</f>
        <v>-21713838.369999997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</sheetPr>
  <dimension ref="A2:N50"/>
  <sheetViews>
    <sheetView topLeftCell="A40" zoomScale="70" zoomScaleNormal="70" workbookViewId="0">
      <selection activeCell="L8" sqref="L8:L11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94" t="s">
        <v>121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175" t="s">
        <v>32</v>
      </c>
    </row>
    <row r="3" spans="1:14" x14ac:dyDescent="0.35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4" x14ac:dyDescent="0.35">
      <c r="A4" s="294" t="s">
        <v>122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4" x14ac:dyDescent="0.35">
      <c r="A5" s="175"/>
      <c r="B5" s="175"/>
      <c r="C5" s="175"/>
      <c r="D5" s="175"/>
      <c r="E5" s="175"/>
      <c r="F5" s="175"/>
      <c r="G5" s="175"/>
      <c r="H5" s="175"/>
      <c r="I5" s="175"/>
      <c r="J5" s="175"/>
    </row>
    <row r="6" spans="1:14" ht="42" x14ac:dyDescent="0.35">
      <c r="A6" s="295" t="s">
        <v>33</v>
      </c>
      <c r="B6" s="295" t="s">
        <v>34</v>
      </c>
      <c r="C6" s="65" t="s">
        <v>35</v>
      </c>
      <c r="D6" s="66" t="s">
        <v>36</v>
      </c>
      <c r="E6" s="295" t="s">
        <v>37</v>
      </c>
      <c r="F6" s="295" t="s">
        <v>38</v>
      </c>
      <c r="G6" s="295"/>
      <c r="H6" s="296" t="s">
        <v>39</v>
      </c>
      <c r="I6" s="296"/>
      <c r="J6" s="297" t="s">
        <v>40</v>
      </c>
      <c r="K6" s="297" t="s">
        <v>41</v>
      </c>
      <c r="L6" s="300" t="s">
        <v>42</v>
      </c>
      <c r="M6" s="287" t="s">
        <v>43</v>
      </c>
      <c r="N6" s="288"/>
    </row>
    <row r="7" spans="1:14" ht="63" x14ac:dyDescent="0.35">
      <c r="A7" s="291"/>
      <c r="B7" s="291"/>
      <c r="C7" s="68" t="s">
        <v>44</v>
      </c>
      <c r="D7" s="69" t="s">
        <v>45</v>
      </c>
      <c r="E7" s="291"/>
      <c r="F7" s="173" t="s">
        <v>46</v>
      </c>
      <c r="G7" s="167" t="s">
        <v>47</v>
      </c>
      <c r="H7" s="71" t="s">
        <v>48</v>
      </c>
      <c r="I7" s="72" t="s">
        <v>49</v>
      </c>
      <c r="J7" s="291"/>
      <c r="K7" s="291"/>
      <c r="L7" s="300"/>
      <c r="M7" s="176" t="s">
        <v>50</v>
      </c>
      <c r="N7" s="74" t="s">
        <v>51</v>
      </c>
    </row>
    <row r="8" spans="1:14" x14ac:dyDescent="0.35">
      <c r="A8" s="272">
        <v>1</v>
      </c>
      <c r="B8" s="75" t="s">
        <v>125</v>
      </c>
      <c r="C8" s="276">
        <v>45878.5</v>
      </c>
      <c r="D8" s="276">
        <v>49090</v>
      </c>
      <c r="E8" s="279" t="s">
        <v>52</v>
      </c>
      <c r="F8" s="169" t="s">
        <v>126</v>
      </c>
      <c r="G8" s="167">
        <v>49090</v>
      </c>
      <c r="H8" s="269" t="s">
        <v>126</v>
      </c>
      <c r="I8" s="262">
        <v>49090</v>
      </c>
      <c r="J8" s="76"/>
      <c r="K8" s="77"/>
      <c r="L8" s="250" t="s">
        <v>159</v>
      </c>
      <c r="M8" s="256" t="s">
        <v>53</v>
      </c>
      <c r="N8" s="256"/>
    </row>
    <row r="9" spans="1:14" x14ac:dyDescent="0.35">
      <c r="A9" s="273"/>
      <c r="B9" s="78" t="s">
        <v>127</v>
      </c>
      <c r="C9" s="277"/>
      <c r="D9" s="277"/>
      <c r="E9" s="280"/>
      <c r="F9" s="185" t="s">
        <v>128</v>
      </c>
      <c r="G9" s="168">
        <v>54030</v>
      </c>
      <c r="H9" s="270"/>
      <c r="I9" s="263"/>
      <c r="J9" s="171" t="s">
        <v>54</v>
      </c>
      <c r="K9" s="79" t="s">
        <v>129</v>
      </c>
      <c r="L9" s="251"/>
      <c r="M9" s="257"/>
      <c r="N9" s="257"/>
    </row>
    <row r="10" spans="1:14" x14ac:dyDescent="0.35">
      <c r="A10" s="274"/>
      <c r="B10" s="78" t="s">
        <v>130</v>
      </c>
      <c r="C10" s="277"/>
      <c r="D10" s="277"/>
      <c r="E10" s="280"/>
      <c r="F10" s="265" t="s">
        <v>131</v>
      </c>
      <c r="G10" s="267">
        <v>55150</v>
      </c>
      <c r="H10" s="270"/>
      <c r="I10" s="263"/>
      <c r="J10" s="171" t="s">
        <v>55</v>
      </c>
      <c r="K10" s="80" t="s">
        <v>132</v>
      </c>
      <c r="L10" s="251"/>
      <c r="M10" s="257"/>
      <c r="N10" s="257"/>
    </row>
    <row r="11" spans="1:14" x14ac:dyDescent="0.35">
      <c r="A11" s="275"/>
      <c r="B11" s="81"/>
      <c r="C11" s="278"/>
      <c r="D11" s="278"/>
      <c r="E11" s="281"/>
      <c r="F11" s="266"/>
      <c r="G11" s="268"/>
      <c r="H11" s="271"/>
      <c r="I11" s="264"/>
      <c r="J11" s="82"/>
      <c r="K11" s="83"/>
      <c r="L11" s="252"/>
      <c r="M11" s="258"/>
      <c r="N11" s="258"/>
    </row>
    <row r="12" spans="1:14" ht="21" customHeight="1" x14ac:dyDescent="0.35">
      <c r="A12" s="272">
        <v>2</v>
      </c>
      <c r="B12" s="75" t="s">
        <v>133</v>
      </c>
      <c r="C12" s="276">
        <v>467000</v>
      </c>
      <c r="D12" s="276">
        <v>497384</v>
      </c>
      <c r="E12" s="279" t="s">
        <v>52</v>
      </c>
      <c r="F12" s="269" t="s">
        <v>134</v>
      </c>
      <c r="G12" s="262">
        <v>489922</v>
      </c>
      <c r="H12" s="269" t="s">
        <v>134</v>
      </c>
      <c r="I12" s="262">
        <v>489922</v>
      </c>
      <c r="J12" s="76"/>
      <c r="K12" s="77"/>
      <c r="L12" s="250" t="s">
        <v>161</v>
      </c>
      <c r="M12" s="256" t="s">
        <v>53</v>
      </c>
      <c r="N12" s="253"/>
    </row>
    <row r="13" spans="1:14" x14ac:dyDescent="0.35">
      <c r="A13" s="273"/>
      <c r="B13" s="78" t="s">
        <v>135</v>
      </c>
      <c r="C13" s="277"/>
      <c r="D13" s="277"/>
      <c r="E13" s="280"/>
      <c r="F13" s="270"/>
      <c r="G13" s="263"/>
      <c r="H13" s="270"/>
      <c r="I13" s="263"/>
      <c r="J13" s="171" t="s">
        <v>57</v>
      </c>
      <c r="K13" s="79" t="s">
        <v>136</v>
      </c>
      <c r="L13" s="251"/>
      <c r="M13" s="257"/>
      <c r="N13" s="254"/>
    </row>
    <row r="14" spans="1:14" x14ac:dyDescent="0.35">
      <c r="A14" s="274"/>
      <c r="B14" s="78" t="s">
        <v>79</v>
      </c>
      <c r="C14" s="277"/>
      <c r="D14" s="277"/>
      <c r="E14" s="280"/>
      <c r="F14" s="270"/>
      <c r="G14" s="263"/>
      <c r="H14" s="270"/>
      <c r="I14" s="263"/>
      <c r="J14" s="171" t="s">
        <v>55</v>
      </c>
      <c r="K14" s="80" t="s">
        <v>137</v>
      </c>
      <c r="L14" s="251"/>
      <c r="M14" s="257"/>
      <c r="N14" s="254"/>
    </row>
    <row r="15" spans="1:14" x14ac:dyDescent="0.35">
      <c r="A15" s="275"/>
      <c r="B15" s="81" t="s">
        <v>138</v>
      </c>
      <c r="C15" s="278"/>
      <c r="D15" s="278"/>
      <c r="E15" s="281"/>
      <c r="F15" s="271"/>
      <c r="G15" s="264"/>
      <c r="H15" s="271"/>
      <c r="I15" s="264"/>
      <c r="J15" s="82"/>
      <c r="K15" s="83"/>
      <c r="L15" s="252"/>
      <c r="M15" s="258"/>
      <c r="N15" s="255"/>
    </row>
    <row r="16" spans="1:14" ht="21.75" customHeight="1" x14ac:dyDescent="0.35">
      <c r="A16" s="85"/>
      <c r="B16" s="299" t="s">
        <v>139</v>
      </c>
      <c r="C16" s="299"/>
      <c r="D16" s="299"/>
      <c r="E16" s="299"/>
      <c r="F16" s="299"/>
      <c r="G16" s="299"/>
      <c r="H16" s="286"/>
      <c r="I16" s="86">
        <f>SUM(I8:I15)</f>
        <v>539012</v>
      </c>
      <c r="J16" s="87"/>
      <c r="K16" s="88"/>
      <c r="L16" s="89"/>
      <c r="M16" s="90"/>
      <c r="N16" s="91"/>
    </row>
    <row r="21" spans="1:14" x14ac:dyDescent="0.35">
      <c r="A21" s="294" t="s">
        <v>123</v>
      </c>
      <c r="B21" s="294"/>
      <c r="C21" s="294"/>
      <c r="D21" s="294"/>
      <c r="E21" s="294"/>
      <c r="F21" s="294"/>
      <c r="G21" s="294"/>
      <c r="H21" s="294"/>
      <c r="I21" s="294"/>
      <c r="J21" s="294"/>
      <c r="K21" s="294"/>
      <c r="L21" s="294"/>
      <c r="M21" s="294"/>
      <c r="N21" s="175" t="s">
        <v>32</v>
      </c>
    </row>
    <row r="22" spans="1:14" x14ac:dyDescent="0.35">
      <c r="A22" s="294" t="s">
        <v>2</v>
      </c>
      <c r="B22" s="294"/>
      <c r="C22" s="294"/>
      <c r="D22" s="294"/>
      <c r="E22" s="294"/>
      <c r="F22" s="294"/>
      <c r="G22" s="294"/>
      <c r="H22" s="294"/>
      <c r="I22" s="294"/>
      <c r="J22" s="294"/>
      <c r="K22" s="294"/>
      <c r="L22" s="294"/>
      <c r="M22" s="294"/>
    </row>
    <row r="23" spans="1:14" x14ac:dyDescent="0.35">
      <c r="A23" s="294" t="s">
        <v>122</v>
      </c>
      <c r="B23" s="294"/>
      <c r="C23" s="294"/>
      <c r="D23" s="294"/>
      <c r="E23" s="294"/>
      <c r="F23" s="294"/>
      <c r="G23" s="294"/>
      <c r="H23" s="294"/>
      <c r="I23" s="294"/>
      <c r="J23" s="294"/>
      <c r="K23" s="294"/>
      <c r="L23" s="294"/>
      <c r="M23" s="294"/>
    </row>
    <row r="24" spans="1:14" x14ac:dyDescent="0.35">
      <c r="A24" s="175"/>
      <c r="B24" s="175"/>
      <c r="C24" s="175"/>
      <c r="D24" s="175"/>
      <c r="E24" s="175"/>
      <c r="F24" s="175"/>
      <c r="G24" s="175"/>
      <c r="H24" s="175"/>
      <c r="I24" s="175"/>
      <c r="J24" s="175"/>
      <c r="K24" s="175"/>
      <c r="L24" s="175"/>
      <c r="M24" s="175"/>
    </row>
    <row r="25" spans="1:14" ht="42" x14ac:dyDescent="0.35">
      <c r="A25" s="295" t="s">
        <v>33</v>
      </c>
      <c r="B25" s="295" t="s">
        <v>34</v>
      </c>
      <c r="C25" s="65" t="s">
        <v>35</v>
      </c>
      <c r="D25" s="66" t="s">
        <v>36</v>
      </c>
      <c r="E25" s="295" t="s">
        <v>37</v>
      </c>
      <c r="F25" s="295" t="s">
        <v>38</v>
      </c>
      <c r="G25" s="295"/>
      <c r="H25" s="296" t="s">
        <v>39</v>
      </c>
      <c r="I25" s="296"/>
      <c r="J25" s="297" t="s">
        <v>40</v>
      </c>
      <c r="K25" s="297" t="s">
        <v>41</v>
      </c>
      <c r="L25" s="298" t="s">
        <v>42</v>
      </c>
      <c r="M25" s="287" t="s">
        <v>43</v>
      </c>
      <c r="N25" s="288"/>
    </row>
    <row r="26" spans="1:14" ht="63" x14ac:dyDescent="0.35">
      <c r="A26" s="291"/>
      <c r="B26" s="291"/>
      <c r="C26" s="68" t="s">
        <v>44</v>
      </c>
      <c r="D26" s="92" t="s">
        <v>45</v>
      </c>
      <c r="E26" s="291"/>
      <c r="F26" s="173" t="s">
        <v>46</v>
      </c>
      <c r="G26" s="167" t="s">
        <v>47</v>
      </c>
      <c r="H26" s="71" t="s">
        <v>48</v>
      </c>
      <c r="I26" s="72" t="s">
        <v>49</v>
      </c>
      <c r="J26" s="291"/>
      <c r="K26" s="291"/>
      <c r="L26" s="298"/>
      <c r="M26" s="166" t="s">
        <v>50</v>
      </c>
      <c r="N26" s="165" t="s">
        <v>51</v>
      </c>
    </row>
    <row r="27" spans="1:14" x14ac:dyDescent="0.35">
      <c r="A27" s="272">
        <v>1</v>
      </c>
      <c r="B27" s="77" t="s">
        <v>140</v>
      </c>
      <c r="C27" s="289">
        <v>2000000</v>
      </c>
      <c r="D27" s="289">
        <v>2139874.41</v>
      </c>
      <c r="E27" s="304" t="s">
        <v>56</v>
      </c>
      <c r="F27" s="269" t="s">
        <v>141</v>
      </c>
      <c r="G27" s="262">
        <v>1928000</v>
      </c>
      <c r="H27" s="307" t="s">
        <v>142</v>
      </c>
      <c r="I27" s="262">
        <v>1927236.92</v>
      </c>
      <c r="J27" s="170"/>
      <c r="K27" s="170"/>
      <c r="L27" s="301" t="s">
        <v>162</v>
      </c>
      <c r="M27" s="282" t="s">
        <v>53</v>
      </c>
      <c r="N27" s="253"/>
    </row>
    <row r="28" spans="1:14" x14ac:dyDescent="0.35">
      <c r="A28" s="273"/>
      <c r="B28" s="80" t="s">
        <v>79</v>
      </c>
      <c r="C28" s="290"/>
      <c r="D28" s="290"/>
      <c r="E28" s="305"/>
      <c r="F28" s="271"/>
      <c r="G28" s="264"/>
      <c r="H28" s="308"/>
      <c r="I28" s="263"/>
      <c r="J28" s="171" t="s">
        <v>54</v>
      </c>
      <c r="K28" s="79" t="s">
        <v>143</v>
      </c>
      <c r="L28" s="302"/>
      <c r="M28" s="283"/>
      <c r="N28" s="254"/>
    </row>
    <row r="29" spans="1:14" x14ac:dyDescent="0.35">
      <c r="A29" s="273"/>
      <c r="B29" s="80" t="s">
        <v>144</v>
      </c>
      <c r="C29" s="290"/>
      <c r="D29" s="290"/>
      <c r="E29" s="305"/>
      <c r="F29" s="265" t="s">
        <v>145</v>
      </c>
      <c r="G29" s="267">
        <v>2035000</v>
      </c>
      <c r="H29" s="308"/>
      <c r="I29" s="263"/>
      <c r="J29" s="171" t="s">
        <v>55</v>
      </c>
      <c r="K29" s="80" t="s">
        <v>132</v>
      </c>
      <c r="L29" s="302"/>
      <c r="M29" s="283"/>
      <c r="N29" s="254"/>
    </row>
    <row r="30" spans="1:14" x14ac:dyDescent="0.35">
      <c r="A30" s="275"/>
      <c r="B30" s="83"/>
      <c r="C30" s="290"/>
      <c r="D30" s="290"/>
      <c r="E30" s="306"/>
      <c r="F30" s="266"/>
      <c r="G30" s="268"/>
      <c r="H30" s="309"/>
      <c r="I30" s="264"/>
      <c r="J30" s="172"/>
      <c r="K30" s="172"/>
      <c r="L30" s="303"/>
      <c r="M30" s="284"/>
      <c r="N30" s="255"/>
    </row>
    <row r="31" spans="1:14" x14ac:dyDescent="0.35">
      <c r="A31" s="273">
        <v>2</v>
      </c>
      <c r="B31" s="186" t="s">
        <v>146</v>
      </c>
      <c r="C31" s="289">
        <v>992396</v>
      </c>
      <c r="D31" s="289">
        <v>1061863.72</v>
      </c>
      <c r="E31" s="279" t="s">
        <v>56</v>
      </c>
      <c r="F31" s="292" t="s">
        <v>74</v>
      </c>
      <c r="G31" s="263">
        <v>1030007</v>
      </c>
      <c r="H31" s="292" t="s">
        <v>74</v>
      </c>
      <c r="I31" s="263">
        <v>1024882.38</v>
      </c>
      <c r="J31" s="187"/>
      <c r="K31" s="187"/>
      <c r="L31" s="250" t="s">
        <v>163</v>
      </c>
      <c r="M31" s="282" t="s">
        <v>53</v>
      </c>
      <c r="N31" s="253"/>
    </row>
    <row r="32" spans="1:14" x14ac:dyDescent="0.35">
      <c r="A32" s="273"/>
      <c r="B32" s="78" t="s">
        <v>76</v>
      </c>
      <c r="C32" s="290"/>
      <c r="D32" s="290"/>
      <c r="E32" s="280"/>
      <c r="F32" s="292"/>
      <c r="G32" s="263"/>
      <c r="H32" s="292"/>
      <c r="I32" s="263"/>
      <c r="J32" s="171" t="s">
        <v>57</v>
      </c>
      <c r="K32" s="79" t="s">
        <v>147</v>
      </c>
      <c r="L32" s="251"/>
      <c r="M32" s="283"/>
      <c r="N32" s="254"/>
    </row>
    <row r="33" spans="1:14" x14ac:dyDescent="0.35">
      <c r="A33" s="273"/>
      <c r="B33" s="78" t="s">
        <v>148</v>
      </c>
      <c r="C33" s="290"/>
      <c r="D33" s="290"/>
      <c r="E33" s="280"/>
      <c r="F33" s="292"/>
      <c r="G33" s="263"/>
      <c r="H33" s="292"/>
      <c r="I33" s="263"/>
      <c r="J33" s="171" t="s">
        <v>55</v>
      </c>
      <c r="K33" s="80" t="s">
        <v>149</v>
      </c>
      <c r="L33" s="251"/>
      <c r="M33" s="283"/>
      <c r="N33" s="254"/>
    </row>
    <row r="34" spans="1:14" ht="21.75" customHeight="1" x14ac:dyDescent="0.35">
      <c r="A34" s="275"/>
      <c r="B34" s="174"/>
      <c r="C34" s="290"/>
      <c r="D34" s="290"/>
      <c r="E34" s="281"/>
      <c r="F34" s="293"/>
      <c r="G34" s="264"/>
      <c r="H34" s="293"/>
      <c r="I34" s="264"/>
      <c r="J34" s="174"/>
      <c r="K34" s="95"/>
      <c r="L34" s="252"/>
      <c r="M34" s="284"/>
      <c r="N34" s="255"/>
    </row>
    <row r="35" spans="1:14" x14ac:dyDescent="0.35">
      <c r="A35" s="85"/>
      <c r="B35" s="285" t="s">
        <v>139</v>
      </c>
      <c r="C35" s="285"/>
      <c r="D35" s="285"/>
      <c r="E35" s="285"/>
      <c r="F35" s="285"/>
      <c r="G35" s="285"/>
      <c r="H35" s="286"/>
      <c r="I35" s="86">
        <f>SUM(I27:I34)</f>
        <v>2952119.3</v>
      </c>
      <c r="J35" s="96"/>
      <c r="K35" s="97"/>
      <c r="L35" s="98"/>
      <c r="M35" s="98"/>
      <c r="N35" s="98"/>
    </row>
    <row r="40" spans="1:14" x14ac:dyDescent="0.35">
      <c r="A40" s="294" t="s">
        <v>124</v>
      </c>
      <c r="B40" s="294"/>
      <c r="C40" s="294"/>
      <c r="D40" s="294"/>
      <c r="E40" s="294"/>
      <c r="F40" s="294"/>
      <c r="G40" s="294"/>
      <c r="H40" s="294"/>
      <c r="I40" s="294"/>
      <c r="J40" s="294"/>
      <c r="K40" s="294"/>
      <c r="L40" s="294"/>
      <c r="M40" s="294"/>
      <c r="N40" s="175" t="s">
        <v>32</v>
      </c>
    </row>
    <row r="41" spans="1:14" x14ac:dyDescent="0.35">
      <c r="A41" s="294" t="s">
        <v>2</v>
      </c>
      <c r="B41" s="294"/>
      <c r="C41" s="294"/>
      <c r="D41" s="294"/>
      <c r="E41" s="294"/>
      <c r="F41" s="294"/>
      <c r="G41" s="294"/>
      <c r="H41" s="294"/>
      <c r="I41" s="294"/>
      <c r="J41" s="294"/>
      <c r="K41" s="294"/>
      <c r="L41" s="294"/>
      <c r="M41" s="294"/>
    </row>
    <row r="42" spans="1:14" x14ac:dyDescent="0.35">
      <c r="A42" s="294" t="s">
        <v>122</v>
      </c>
      <c r="B42" s="294"/>
      <c r="C42" s="294"/>
      <c r="D42" s="294"/>
      <c r="E42" s="294"/>
      <c r="F42" s="294"/>
      <c r="G42" s="294"/>
      <c r="H42" s="294"/>
      <c r="I42" s="294"/>
      <c r="J42" s="294"/>
      <c r="K42" s="294"/>
      <c r="L42" s="294"/>
      <c r="M42" s="294"/>
    </row>
    <row r="43" spans="1:14" x14ac:dyDescent="0.35">
      <c r="A43" s="175"/>
      <c r="B43" s="175"/>
      <c r="C43" s="175"/>
      <c r="D43" s="175"/>
      <c r="E43" s="175"/>
      <c r="F43" s="175"/>
      <c r="G43" s="175"/>
      <c r="H43" s="175"/>
      <c r="I43" s="175"/>
      <c r="J43" s="175"/>
      <c r="K43" s="175"/>
      <c r="L43" s="175"/>
      <c r="M43" s="175"/>
    </row>
    <row r="44" spans="1:14" ht="42" x14ac:dyDescent="0.35">
      <c r="A44" s="295" t="s">
        <v>33</v>
      </c>
      <c r="B44" s="295" t="s">
        <v>34</v>
      </c>
      <c r="C44" s="65" t="s">
        <v>35</v>
      </c>
      <c r="D44" s="66" t="s">
        <v>36</v>
      </c>
      <c r="E44" s="295" t="s">
        <v>37</v>
      </c>
      <c r="F44" s="295" t="s">
        <v>38</v>
      </c>
      <c r="G44" s="295"/>
      <c r="H44" s="296" t="s">
        <v>39</v>
      </c>
      <c r="I44" s="296"/>
      <c r="J44" s="297" t="s">
        <v>40</v>
      </c>
      <c r="K44" s="297" t="s">
        <v>41</v>
      </c>
      <c r="L44" s="298" t="s">
        <v>42</v>
      </c>
      <c r="M44" s="287" t="s">
        <v>43</v>
      </c>
      <c r="N44" s="288"/>
    </row>
    <row r="45" spans="1:14" ht="63" x14ac:dyDescent="0.35">
      <c r="A45" s="291"/>
      <c r="B45" s="291"/>
      <c r="C45" s="68" t="s">
        <v>44</v>
      </c>
      <c r="D45" s="92" t="s">
        <v>45</v>
      </c>
      <c r="E45" s="291"/>
      <c r="F45" s="173" t="s">
        <v>46</v>
      </c>
      <c r="G45" s="167" t="s">
        <v>47</v>
      </c>
      <c r="H45" s="71" t="s">
        <v>48</v>
      </c>
      <c r="I45" s="72" t="s">
        <v>49</v>
      </c>
      <c r="J45" s="291"/>
      <c r="K45" s="291"/>
      <c r="L45" s="298"/>
      <c r="M45" s="166" t="s">
        <v>50</v>
      </c>
      <c r="N45" s="165" t="s">
        <v>51</v>
      </c>
    </row>
    <row r="46" spans="1:14" x14ac:dyDescent="0.35">
      <c r="A46" s="310">
        <v>1</v>
      </c>
      <c r="B46" s="135" t="s">
        <v>150</v>
      </c>
      <c r="C46" s="289">
        <v>1600000</v>
      </c>
      <c r="D46" s="289">
        <v>1711634.06</v>
      </c>
      <c r="E46" s="279" t="s">
        <v>151</v>
      </c>
      <c r="F46" s="173" t="s">
        <v>152</v>
      </c>
      <c r="G46" s="167">
        <v>1711000</v>
      </c>
      <c r="H46" s="291" t="s">
        <v>152</v>
      </c>
      <c r="I46" s="262">
        <v>1698665.66</v>
      </c>
      <c r="J46" s="94"/>
      <c r="K46" s="94"/>
      <c r="L46" s="250" t="s">
        <v>164</v>
      </c>
      <c r="M46" s="282" t="s">
        <v>53</v>
      </c>
      <c r="N46" s="253"/>
    </row>
    <row r="47" spans="1:14" x14ac:dyDescent="0.35">
      <c r="A47" s="311"/>
      <c r="B47" s="78" t="s">
        <v>153</v>
      </c>
      <c r="C47" s="290"/>
      <c r="D47" s="290"/>
      <c r="E47" s="280"/>
      <c r="F47" s="171" t="s">
        <v>154</v>
      </c>
      <c r="G47" s="168">
        <v>1711600</v>
      </c>
      <c r="H47" s="292"/>
      <c r="I47" s="263"/>
      <c r="J47" s="171" t="s">
        <v>54</v>
      </c>
      <c r="K47" s="79" t="s">
        <v>155</v>
      </c>
      <c r="L47" s="251"/>
      <c r="M47" s="283"/>
      <c r="N47" s="254"/>
    </row>
    <row r="48" spans="1:14" x14ac:dyDescent="0.35">
      <c r="A48" s="311"/>
      <c r="B48" s="78"/>
      <c r="C48" s="290"/>
      <c r="D48" s="290"/>
      <c r="E48" s="280"/>
      <c r="F48" s="280" t="s">
        <v>156</v>
      </c>
      <c r="G48" s="267">
        <v>1711634</v>
      </c>
      <c r="H48" s="292"/>
      <c r="I48" s="263"/>
      <c r="J48" s="171" t="s">
        <v>55</v>
      </c>
      <c r="K48" s="80" t="s">
        <v>157</v>
      </c>
      <c r="L48" s="251"/>
      <c r="M48" s="283"/>
      <c r="N48" s="254"/>
    </row>
    <row r="49" spans="1:14" x14ac:dyDescent="0.35">
      <c r="A49" s="312"/>
      <c r="B49" s="174"/>
      <c r="C49" s="290"/>
      <c r="D49" s="290"/>
      <c r="E49" s="281"/>
      <c r="F49" s="281"/>
      <c r="G49" s="268"/>
      <c r="H49" s="293"/>
      <c r="I49" s="264"/>
      <c r="J49" s="174"/>
      <c r="K49" s="95"/>
      <c r="L49" s="252"/>
      <c r="M49" s="284"/>
      <c r="N49" s="255"/>
    </row>
    <row r="50" spans="1:14" x14ac:dyDescent="0.35">
      <c r="A50" s="85"/>
      <c r="B50" s="285" t="s">
        <v>58</v>
      </c>
      <c r="C50" s="285"/>
      <c r="D50" s="285"/>
      <c r="E50" s="285"/>
      <c r="F50" s="285"/>
      <c r="G50" s="285"/>
      <c r="H50" s="286"/>
      <c r="I50" s="86">
        <f>SUM(I46:I49)</f>
        <v>1698665.66</v>
      </c>
      <c r="J50" s="96"/>
      <c r="K50" s="97"/>
      <c r="L50" s="98"/>
      <c r="M50" s="98"/>
      <c r="N50" s="98"/>
    </row>
  </sheetData>
  <mergeCells count="96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I8:I11"/>
    <mergeCell ref="L8:L11"/>
    <mergeCell ref="M8:M11"/>
    <mergeCell ref="N8:N11"/>
    <mergeCell ref="A12:A15"/>
    <mergeCell ref="C12:C15"/>
    <mergeCell ref="D12:D15"/>
    <mergeCell ref="E12:E15"/>
    <mergeCell ref="H12:H15"/>
    <mergeCell ref="A8:A11"/>
    <mergeCell ref="C8:C11"/>
    <mergeCell ref="D8:D11"/>
    <mergeCell ref="E8:E11"/>
    <mergeCell ref="H8:H11"/>
    <mergeCell ref="J25:J26"/>
    <mergeCell ref="I12:I15"/>
    <mergeCell ref="L12:L15"/>
    <mergeCell ref="M12:M15"/>
    <mergeCell ref="N12:N15"/>
    <mergeCell ref="A23:M23"/>
    <mergeCell ref="A25:A26"/>
    <mergeCell ref="B25:B26"/>
    <mergeCell ref="E25:E26"/>
    <mergeCell ref="F25:G25"/>
    <mergeCell ref="H25:I25"/>
    <mergeCell ref="I31:I34"/>
    <mergeCell ref="L31:L34"/>
    <mergeCell ref="M31:M34"/>
    <mergeCell ref="N31:N34"/>
    <mergeCell ref="B35:H35"/>
    <mergeCell ref="C31:C34"/>
    <mergeCell ref="D31:D34"/>
    <mergeCell ref="E31:E34"/>
    <mergeCell ref="F31:F34"/>
    <mergeCell ref="G31:G34"/>
    <mergeCell ref="H31:H34"/>
    <mergeCell ref="I46:I49"/>
    <mergeCell ref="L46:L49"/>
    <mergeCell ref="A41:M41"/>
    <mergeCell ref="A42:M42"/>
    <mergeCell ref="A44:A45"/>
    <mergeCell ref="B44:B45"/>
    <mergeCell ref="E44:E45"/>
    <mergeCell ref="F44:G44"/>
    <mergeCell ref="H44:I44"/>
    <mergeCell ref="J44:J45"/>
    <mergeCell ref="K44:K45"/>
    <mergeCell ref="L44:L45"/>
    <mergeCell ref="A46:A49"/>
    <mergeCell ref="C46:C49"/>
    <mergeCell ref="D46:D49"/>
    <mergeCell ref="E46:E49"/>
    <mergeCell ref="H46:H49"/>
    <mergeCell ref="B50:H50"/>
    <mergeCell ref="F10:F11"/>
    <mergeCell ref="G10:G11"/>
    <mergeCell ref="F12:F15"/>
    <mergeCell ref="G12:G15"/>
    <mergeCell ref="H27:H30"/>
    <mergeCell ref="F48:F49"/>
    <mergeCell ref="A40:M40"/>
    <mergeCell ref="K25:K26"/>
    <mergeCell ref="L25:L26"/>
    <mergeCell ref="M25:N25"/>
    <mergeCell ref="A31:A34"/>
    <mergeCell ref="B16:H16"/>
    <mergeCell ref="A21:M21"/>
    <mergeCell ref="A22:M22"/>
    <mergeCell ref="G48:G49"/>
    <mergeCell ref="N27:N30"/>
    <mergeCell ref="M27:M30"/>
    <mergeCell ref="L27:L30"/>
    <mergeCell ref="A27:A30"/>
    <mergeCell ref="C27:C30"/>
    <mergeCell ref="D27:D30"/>
    <mergeCell ref="E27:E30"/>
    <mergeCell ref="F27:F28"/>
    <mergeCell ref="G27:G28"/>
    <mergeCell ref="F29:F30"/>
    <mergeCell ref="G29:G30"/>
    <mergeCell ref="M46:M49"/>
    <mergeCell ref="N46:N49"/>
    <mergeCell ref="I27:I30"/>
    <mergeCell ref="M44:N44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BI50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F12" sqref="F12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1" width="12.25" style="56" customWidth="1"/>
    <col min="12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</row>
    <row r="2" spans="1:61" x14ac:dyDescent="0.3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3" spans="1:61" x14ac:dyDescent="0.3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</row>
    <row r="4" spans="1:61" x14ac:dyDescent="0.3">
      <c r="A4" s="190"/>
      <c r="B4" s="190"/>
      <c r="C4" s="190"/>
      <c r="D4" s="190"/>
      <c r="E4" s="190"/>
      <c r="F4" s="190"/>
      <c r="G4" s="190"/>
      <c r="H4" s="190"/>
      <c r="I4" s="190"/>
      <c r="J4" s="190"/>
      <c r="K4" s="190"/>
      <c r="L4" s="190"/>
      <c r="M4" s="190"/>
      <c r="N4" s="190"/>
      <c r="O4" s="190"/>
      <c r="P4" s="190"/>
      <c r="Q4" s="190"/>
      <c r="R4" s="190"/>
      <c r="S4" s="190"/>
      <c r="T4" s="190"/>
      <c r="U4" s="190"/>
      <c r="V4" s="190"/>
      <c r="W4" s="190"/>
      <c r="X4" s="190"/>
      <c r="Y4" s="190"/>
      <c r="Z4" s="190"/>
      <c r="AA4" s="190"/>
      <c r="AB4" s="190"/>
      <c r="AC4" s="190"/>
      <c r="AD4" s="190"/>
      <c r="AE4" s="190"/>
      <c r="AF4" s="190"/>
    </row>
    <row r="5" spans="1:61" ht="33.75" customHeight="1" x14ac:dyDescent="0.3">
      <c r="A5" s="190"/>
      <c r="B5" s="190"/>
      <c r="C5" s="190"/>
      <c r="D5" s="190"/>
      <c r="E5" s="190"/>
      <c r="F5" s="245">
        <v>243527</v>
      </c>
      <c r="G5" s="241"/>
      <c r="H5" s="245">
        <v>243558</v>
      </c>
      <c r="I5" s="241"/>
      <c r="J5" s="245">
        <v>243588</v>
      </c>
      <c r="K5" s="241"/>
      <c r="L5" s="245">
        <v>243619</v>
      </c>
      <c r="M5" s="241"/>
      <c r="N5" s="245">
        <v>243650</v>
      </c>
      <c r="O5" s="241"/>
      <c r="P5" s="245">
        <v>243678</v>
      </c>
      <c r="Q5" s="241"/>
      <c r="R5" s="245">
        <v>243709</v>
      </c>
      <c r="S5" s="241"/>
      <c r="T5" s="245">
        <v>243739</v>
      </c>
      <c r="U5" s="241"/>
      <c r="V5" s="245">
        <v>243770</v>
      </c>
      <c r="W5" s="241"/>
      <c r="X5" s="245">
        <v>243800</v>
      </c>
      <c r="Y5" s="241"/>
      <c r="Z5" s="245">
        <v>243831</v>
      </c>
      <c r="AA5" s="241"/>
      <c r="AB5" s="245">
        <v>243862</v>
      </c>
      <c r="AC5" s="241"/>
      <c r="AD5" s="246" t="s">
        <v>195</v>
      </c>
      <c r="AE5" s="247"/>
      <c r="AF5" s="248"/>
    </row>
    <row r="6" spans="1:61" ht="36" customHeight="1" x14ac:dyDescent="0.3">
      <c r="A6" s="241" t="s">
        <v>3</v>
      </c>
      <c r="B6" s="241" t="s">
        <v>4</v>
      </c>
      <c r="C6" s="242" t="s">
        <v>5</v>
      </c>
      <c r="D6" s="243"/>
      <c r="E6" s="244"/>
      <c r="F6" s="244" t="s">
        <v>6</v>
      </c>
      <c r="G6" s="240" t="s">
        <v>7</v>
      </c>
      <c r="H6" s="240" t="s">
        <v>6</v>
      </c>
      <c r="I6" s="240" t="s">
        <v>7</v>
      </c>
      <c r="J6" s="240" t="s">
        <v>6</v>
      </c>
      <c r="K6" s="242" t="s">
        <v>7</v>
      </c>
      <c r="L6" s="237" t="s">
        <v>6</v>
      </c>
      <c r="M6" s="237" t="s">
        <v>7</v>
      </c>
      <c r="N6" s="237" t="s">
        <v>6</v>
      </c>
      <c r="O6" s="237" t="s">
        <v>7</v>
      </c>
      <c r="P6" s="237" t="s">
        <v>6</v>
      </c>
      <c r="Q6" s="237" t="s">
        <v>7</v>
      </c>
      <c r="R6" s="237" t="s">
        <v>6</v>
      </c>
      <c r="S6" s="237" t="s">
        <v>7</v>
      </c>
      <c r="T6" s="237" t="s">
        <v>6</v>
      </c>
      <c r="U6" s="237" t="s">
        <v>7</v>
      </c>
      <c r="V6" s="237" t="s">
        <v>6</v>
      </c>
      <c r="W6" s="237" t="s">
        <v>7</v>
      </c>
      <c r="X6" s="237" t="s">
        <v>6</v>
      </c>
      <c r="Y6" s="237" t="s">
        <v>7</v>
      </c>
      <c r="Z6" s="237" t="s">
        <v>6</v>
      </c>
      <c r="AA6" s="237" t="s">
        <v>7</v>
      </c>
      <c r="AB6" s="237" t="s">
        <v>6</v>
      </c>
      <c r="AC6" s="237" t="s">
        <v>7</v>
      </c>
      <c r="AD6" s="240" t="s">
        <v>8</v>
      </c>
      <c r="AE6" s="240" t="s">
        <v>9</v>
      </c>
      <c r="AF6" s="239" t="s">
        <v>10</v>
      </c>
    </row>
    <row r="7" spans="1:61" s="5" customFormat="1" ht="54" customHeight="1" x14ac:dyDescent="0.2">
      <c r="A7" s="241"/>
      <c r="B7" s="241"/>
      <c r="C7" s="188" t="s">
        <v>11</v>
      </c>
      <c r="D7" s="189" t="s">
        <v>6</v>
      </c>
      <c r="E7" s="189" t="s">
        <v>7</v>
      </c>
      <c r="F7" s="244"/>
      <c r="G7" s="240"/>
      <c r="H7" s="240"/>
      <c r="I7" s="240"/>
      <c r="J7" s="240"/>
      <c r="K7" s="242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40"/>
      <c r="AE7" s="240"/>
      <c r="AF7" s="239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748622.42990654206</v>
      </c>
      <c r="AE10" s="16">
        <f>F10+H10+J10+L10+N10+P10+R10+T10+V10+X10+Z10+AB10</f>
        <v>748622.42990654206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137"/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6" si="0">F11+H11+J11+L11+N11+P11+R11+T11+V11+X11+Z11+AB11</f>
        <v>1587538</v>
      </c>
      <c r="AF11" s="23">
        <f t="shared" ref="AF11:AF37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/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0</v>
      </c>
      <c r="AE13" s="16">
        <f t="shared" si="0"/>
        <v>0</v>
      </c>
      <c r="AF13" s="23" t="e">
        <f t="shared" si="1"/>
        <v>#DIV/0!</v>
      </c>
      <c r="AH13" s="137"/>
      <c r="AI13" s="137"/>
      <c r="AJ13" s="137"/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7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/>
      <c r="B35" s="19"/>
      <c r="C35" s="20"/>
      <c r="D35" s="17"/>
      <c r="E35" s="17"/>
      <c r="F35" s="21"/>
      <c r="G35" s="22"/>
      <c r="H35" s="22"/>
      <c r="I35" s="22"/>
      <c r="J35" s="16"/>
      <c r="K35" s="18"/>
      <c r="L35" s="16"/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0</v>
      </c>
      <c r="AE35" s="16">
        <f t="shared" si="0"/>
        <v>0</v>
      </c>
      <c r="AF35" s="23" t="e">
        <f t="shared" si="1"/>
        <v>#DIV/0!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>
        <f>SUM(F36:AC36)</f>
        <v>0</v>
      </c>
      <c r="AE36" s="16">
        <f t="shared" si="0"/>
        <v>0</v>
      </c>
      <c r="AF36" s="23" t="e">
        <f>AE36/AD36</f>
        <v>#DIV/0!</v>
      </c>
    </row>
    <row r="37" spans="1:51" x14ac:dyDescent="0.3">
      <c r="A37" s="39"/>
      <c r="B37" s="40" t="s">
        <v>26</v>
      </c>
      <c r="C37" s="41"/>
      <c r="D37" s="42"/>
      <c r="E37" s="42"/>
      <c r="F37" s="43"/>
      <c r="G37" s="44"/>
      <c r="H37" s="44"/>
      <c r="I37" s="44"/>
      <c r="J37" s="42"/>
      <c r="K37" s="45"/>
      <c r="L37" s="42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5"/>
      <c r="Y37" s="45"/>
      <c r="Z37" s="45"/>
      <c r="AA37" s="45"/>
      <c r="AB37" s="45"/>
      <c r="AC37" s="45"/>
      <c r="AD37" s="42">
        <f t="shared" si="2"/>
        <v>0</v>
      </c>
      <c r="AE37" s="42">
        <f t="shared" ref="AE37" si="3">F37+H37+J37</f>
        <v>0</v>
      </c>
      <c r="AF37" s="46" t="e">
        <f t="shared" si="1"/>
        <v>#DIV/0!</v>
      </c>
    </row>
    <row r="38" spans="1:51" x14ac:dyDescent="0.3">
      <c r="A38" s="14"/>
      <c r="B38" s="15"/>
      <c r="C38" s="20"/>
      <c r="D38" s="16"/>
      <c r="E38" s="16"/>
      <c r="F38" s="47"/>
      <c r="G38" s="22"/>
      <c r="H38" s="22"/>
      <c r="I38" s="22"/>
      <c r="J38" s="16"/>
      <c r="K38" s="18"/>
      <c r="L38" s="16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6"/>
      <c r="AE38" s="16"/>
      <c r="AF38" s="23"/>
    </row>
    <row r="39" spans="1:51" s="50" customFormat="1" x14ac:dyDescent="0.3">
      <c r="A39" s="48"/>
      <c r="B39" s="48" t="s">
        <v>27</v>
      </c>
      <c r="C39" s="20">
        <f t="shared" ref="C39:AC39" si="4">SUM(C9:C37)</f>
        <v>109480962.61</v>
      </c>
      <c r="D39" s="20">
        <f t="shared" si="4"/>
        <v>109468962.61</v>
      </c>
      <c r="E39" s="20">
        <f t="shared" si="4"/>
        <v>12000</v>
      </c>
      <c r="F39" s="20">
        <f t="shared" si="4"/>
        <v>6316726.1500000004</v>
      </c>
      <c r="G39" s="20">
        <f t="shared" si="4"/>
        <v>9719.6</v>
      </c>
      <c r="H39" s="20">
        <f t="shared" si="4"/>
        <v>4850277.53</v>
      </c>
      <c r="I39" s="20">
        <f t="shared" si="4"/>
        <v>0</v>
      </c>
      <c r="J39" s="20">
        <f t="shared" si="4"/>
        <v>767706.53990654205</v>
      </c>
      <c r="K39" s="20">
        <f t="shared" si="4"/>
        <v>0</v>
      </c>
      <c r="L39" s="20">
        <f>SUM(L9:L37)</f>
        <v>0</v>
      </c>
      <c r="M39" s="20">
        <f t="shared" si="4"/>
        <v>0</v>
      </c>
      <c r="N39" s="20">
        <f t="shared" si="4"/>
        <v>0</v>
      </c>
      <c r="O39" s="20">
        <f t="shared" si="4"/>
        <v>0</v>
      </c>
      <c r="P39" s="20">
        <f t="shared" si="4"/>
        <v>0</v>
      </c>
      <c r="Q39" s="20">
        <f t="shared" si="4"/>
        <v>0</v>
      </c>
      <c r="R39" s="20">
        <f t="shared" si="4"/>
        <v>0</v>
      </c>
      <c r="S39" s="20">
        <f t="shared" si="4"/>
        <v>0</v>
      </c>
      <c r="T39" s="20">
        <f t="shared" si="4"/>
        <v>0</v>
      </c>
      <c r="U39" s="20">
        <f t="shared" si="4"/>
        <v>0</v>
      </c>
      <c r="V39" s="20">
        <f t="shared" si="4"/>
        <v>0</v>
      </c>
      <c r="W39" s="20">
        <f t="shared" si="4"/>
        <v>0</v>
      </c>
      <c r="X39" s="20">
        <f t="shared" si="4"/>
        <v>0</v>
      </c>
      <c r="Y39" s="20">
        <f t="shared" si="4"/>
        <v>0</v>
      </c>
      <c r="Z39" s="20">
        <f t="shared" si="4"/>
        <v>0</v>
      </c>
      <c r="AA39" s="20">
        <f t="shared" si="4"/>
        <v>0</v>
      </c>
      <c r="AB39" s="20">
        <f t="shared" si="4"/>
        <v>0</v>
      </c>
      <c r="AC39" s="20">
        <f t="shared" si="4"/>
        <v>0</v>
      </c>
      <c r="AD39" s="20">
        <f>SUM(AD9:AD33)</f>
        <v>11879467.209906543</v>
      </c>
      <c r="AE39" s="20">
        <f>SUM(AE9:AE33)</f>
        <v>11869747.609906543</v>
      </c>
      <c r="AF39" s="49">
        <f>AE39/AD39</f>
        <v>0.99918181515818372</v>
      </c>
    </row>
    <row r="40" spans="1:51" s="50" customFormat="1" x14ac:dyDescent="0.3">
      <c r="A40" s="190"/>
      <c r="B40" s="190"/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T40" s="51"/>
      <c r="U40" s="51"/>
      <c r="V40" s="51"/>
      <c r="W40" s="51"/>
      <c r="X40" s="51"/>
      <c r="Y40" s="51"/>
      <c r="Z40" s="51"/>
      <c r="AA40" s="51"/>
      <c r="AB40" s="51"/>
      <c r="AC40" s="51"/>
      <c r="AD40" s="51"/>
      <c r="AE40" s="51"/>
      <c r="AF40" s="52"/>
    </row>
    <row r="41" spans="1:51" x14ac:dyDescent="0.3">
      <c r="A41" s="53"/>
      <c r="B41" s="2" t="s">
        <v>28</v>
      </c>
      <c r="C41" s="2"/>
      <c r="D41" s="54">
        <f>D39</f>
        <v>109468962.61</v>
      </c>
      <c r="E41" s="55"/>
      <c r="G41" s="57"/>
      <c r="H41" s="57"/>
      <c r="I41" s="57"/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2"/>
      <c r="AE41" s="2"/>
    </row>
    <row r="42" spans="1:51" ht="19.5" thickBot="1" x14ac:dyDescent="0.35">
      <c r="B42" s="50" t="s">
        <v>29</v>
      </c>
      <c r="C42" s="2"/>
      <c r="D42" s="58">
        <f>SUM(D41*0.3)</f>
        <v>32840688.783</v>
      </c>
      <c r="E42" s="59"/>
      <c r="AD42" s="50"/>
      <c r="AE42" s="2"/>
    </row>
    <row r="43" spans="1:51" ht="19.5" thickTop="1" x14ac:dyDescent="0.3">
      <c r="C43" s="2"/>
      <c r="D43" s="2"/>
      <c r="E43" s="60"/>
      <c r="AD43" s="2"/>
      <c r="AE43" s="2"/>
      <c r="AF43" s="61"/>
    </row>
    <row r="44" spans="1:51" x14ac:dyDescent="0.3">
      <c r="B44" s="2" t="s">
        <v>194</v>
      </c>
      <c r="C44" s="2"/>
      <c r="D44" s="59">
        <f>SUM(AE39)</f>
        <v>11869747.609906543</v>
      </c>
      <c r="E44" s="61"/>
      <c r="L44" s="20"/>
    </row>
    <row r="45" spans="1:51" x14ac:dyDescent="0.3">
      <c r="B45" s="50" t="s">
        <v>30</v>
      </c>
      <c r="D45" s="62">
        <f>SUM(D44/D41)</f>
        <v>0.10843025572640477</v>
      </c>
    </row>
    <row r="47" spans="1:51" s="56" customFormat="1" x14ac:dyDescent="0.3">
      <c r="A47" s="2"/>
      <c r="B47" s="2" t="s">
        <v>31</v>
      </c>
      <c r="C47" s="2"/>
      <c r="D47" s="60">
        <f>D44-D42</f>
        <v>-20970941.173093457</v>
      </c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</row>
    <row r="50" spans="3:3" x14ac:dyDescent="0.3">
      <c r="C50" s="125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</sheetPr>
  <dimension ref="A2:N20"/>
  <sheetViews>
    <sheetView zoomScale="60" zoomScaleNormal="60" workbookViewId="0">
      <selection activeCell="N8" sqref="N8:N19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94" t="s">
        <v>176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198" t="s">
        <v>32</v>
      </c>
    </row>
    <row r="3" spans="1:14" x14ac:dyDescent="0.35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4" x14ac:dyDescent="0.35">
      <c r="A4" s="294" t="s">
        <v>177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4" x14ac:dyDescent="0.35">
      <c r="A5" s="198"/>
      <c r="B5" s="198"/>
      <c r="C5" s="198"/>
      <c r="D5" s="198"/>
      <c r="E5" s="198"/>
      <c r="F5" s="198"/>
      <c r="G5" s="198"/>
      <c r="H5" s="198"/>
      <c r="I5" s="198"/>
      <c r="J5" s="198"/>
    </row>
    <row r="6" spans="1:14" ht="42" x14ac:dyDescent="0.35">
      <c r="A6" s="295" t="s">
        <v>33</v>
      </c>
      <c r="B6" s="295" t="s">
        <v>34</v>
      </c>
      <c r="C6" s="65" t="s">
        <v>35</v>
      </c>
      <c r="D6" s="66" t="s">
        <v>36</v>
      </c>
      <c r="E6" s="295" t="s">
        <v>37</v>
      </c>
      <c r="F6" s="295" t="s">
        <v>38</v>
      </c>
      <c r="G6" s="295"/>
      <c r="H6" s="296" t="s">
        <v>39</v>
      </c>
      <c r="I6" s="296"/>
      <c r="J6" s="297" t="s">
        <v>40</v>
      </c>
      <c r="K6" s="297" t="s">
        <v>41</v>
      </c>
      <c r="L6" s="300" t="s">
        <v>42</v>
      </c>
      <c r="M6" s="287" t="s">
        <v>43</v>
      </c>
      <c r="N6" s="288"/>
    </row>
    <row r="7" spans="1:14" ht="63" x14ac:dyDescent="0.35">
      <c r="A7" s="291"/>
      <c r="B7" s="291"/>
      <c r="C7" s="68" t="s">
        <v>44</v>
      </c>
      <c r="D7" s="69" t="s">
        <v>45</v>
      </c>
      <c r="E7" s="291"/>
      <c r="F7" s="197" t="s">
        <v>46</v>
      </c>
      <c r="G7" s="192" t="s">
        <v>47</v>
      </c>
      <c r="H7" s="71" t="s">
        <v>48</v>
      </c>
      <c r="I7" s="72" t="s">
        <v>49</v>
      </c>
      <c r="J7" s="291"/>
      <c r="K7" s="291"/>
      <c r="L7" s="300"/>
      <c r="M7" s="199" t="s">
        <v>50</v>
      </c>
      <c r="N7" s="74" t="s">
        <v>51</v>
      </c>
    </row>
    <row r="8" spans="1:14" ht="21" customHeight="1" x14ac:dyDescent="0.35">
      <c r="A8" s="272">
        <v>1</v>
      </c>
      <c r="B8" s="75" t="s">
        <v>178</v>
      </c>
      <c r="C8" s="276">
        <v>315000</v>
      </c>
      <c r="D8" s="276">
        <v>316425</v>
      </c>
      <c r="E8" s="279" t="s">
        <v>52</v>
      </c>
      <c r="F8" s="269" t="s">
        <v>179</v>
      </c>
      <c r="G8" s="262">
        <v>311559</v>
      </c>
      <c r="H8" s="269" t="s">
        <v>179</v>
      </c>
      <c r="I8" s="262">
        <v>311559</v>
      </c>
      <c r="J8" s="76"/>
      <c r="K8" s="77"/>
      <c r="L8" s="250" t="s">
        <v>193</v>
      </c>
      <c r="M8" s="256" t="s">
        <v>53</v>
      </c>
      <c r="N8" s="256"/>
    </row>
    <row r="9" spans="1:14" x14ac:dyDescent="0.35">
      <c r="A9" s="273"/>
      <c r="B9" s="78" t="s">
        <v>180</v>
      </c>
      <c r="C9" s="277"/>
      <c r="D9" s="277"/>
      <c r="E9" s="280"/>
      <c r="F9" s="270"/>
      <c r="G9" s="263"/>
      <c r="H9" s="270"/>
      <c r="I9" s="263"/>
      <c r="J9" s="196" t="s">
        <v>57</v>
      </c>
      <c r="K9" s="79" t="s">
        <v>181</v>
      </c>
      <c r="L9" s="251"/>
      <c r="M9" s="257"/>
      <c r="N9" s="257"/>
    </row>
    <row r="10" spans="1:14" x14ac:dyDescent="0.35">
      <c r="A10" s="274"/>
      <c r="B10" s="78" t="s">
        <v>182</v>
      </c>
      <c r="C10" s="277"/>
      <c r="D10" s="277"/>
      <c r="E10" s="280"/>
      <c r="F10" s="270"/>
      <c r="G10" s="263"/>
      <c r="H10" s="270"/>
      <c r="I10" s="263"/>
      <c r="J10" s="196" t="s">
        <v>55</v>
      </c>
      <c r="K10" s="80" t="s">
        <v>183</v>
      </c>
      <c r="L10" s="251"/>
      <c r="M10" s="257"/>
      <c r="N10" s="257"/>
    </row>
    <row r="11" spans="1:14" x14ac:dyDescent="0.35">
      <c r="A11" s="275"/>
      <c r="B11" s="81"/>
      <c r="C11" s="278"/>
      <c r="D11" s="278"/>
      <c r="E11" s="281"/>
      <c r="F11" s="271"/>
      <c r="G11" s="264"/>
      <c r="H11" s="271"/>
      <c r="I11" s="264"/>
      <c r="J11" s="82"/>
      <c r="K11" s="83"/>
      <c r="L11" s="252"/>
      <c r="M11" s="258"/>
      <c r="N11" s="258"/>
    </row>
    <row r="12" spans="1:14" ht="21.75" customHeight="1" x14ac:dyDescent="0.35">
      <c r="A12" s="272">
        <v>2</v>
      </c>
      <c r="B12" s="75" t="s">
        <v>178</v>
      </c>
      <c r="C12" s="276">
        <v>467200</v>
      </c>
      <c r="D12" s="276">
        <v>497190</v>
      </c>
      <c r="E12" s="279" t="s">
        <v>52</v>
      </c>
      <c r="F12" s="269" t="s">
        <v>77</v>
      </c>
      <c r="G12" s="262">
        <v>489467</v>
      </c>
      <c r="H12" s="269" t="s">
        <v>77</v>
      </c>
      <c r="I12" s="262">
        <v>489467</v>
      </c>
      <c r="J12" s="134"/>
      <c r="K12" s="80"/>
      <c r="L12" s="250" t="s">
        <v>193</v>
      </c>
      <c r="M12" s="256" t="s">
        <v>53</v>
      </c>
      <c r="N12" s="191"/>
    </row>
    <row r="13" spans="1:14" ht="21.75" customHeight="1" x14ac:dyDescent="0.35">
      <c r="A13" s="273"/>
      <c r="B13" s="78" t="s">
        <v>180</v>
      </c>
      <c r="C13" s="277"/>
      <c r="D13" s="277"/>
      <c r="E13" s="280"/>
      <c r="F13" s="270"/>
      <c r="G13" s="263"/>
      <c r="H13" s="270"/>
      <c r="I13" s="263"/>
      <c r="J13" s="196" t="s">
        <v>57</v>
      </c>
      <c r="K13" s="79" t="s">
        <v>184</v>
      </c>
      <c r="L13" s="251"/>
      <c r="M13" s="257"/>
      <c r="N13" s="191"/>
    </row>
    <row r="14" spans="1:14" ht="21.75" customHeight="1" x14ac:dyDescent="0.35">
      <c r="A14" s="273"/>
      <c r="B14" s="78" t="s">
        <v>185</v>
      </c>
      <c r="C14" s="277"/>
      <c r="D14" s="277"/>
      <c r="E14" s="280"/>
      <c r="F14" s="270"/>
      <c r="G14" s="263"/>
      <c r="H14" s="270"/>
      <c r="I14" s="263"/>
      <c r="J14" s="196" t="s">
        <v>55</v>
      </c>
      <c r="K14" s="80" t="s">
        <v>186</v>
      </c>
      <c r="L14" s="251"/>
      <c r="M14" s="257"/>
      <c r="N14" s="191"/>
    </row>
    <row r="15" spans="1:14" ht="21.75" customHeight="1" x14ac:dyDescent="0.35">
      <c r="A15" s="275"/>
      <c r="B15" s="148"/>
      <c r="C15" s="278"/>
      <c r="D15" s="278"/>
      <c r="E15" s="281"/>
      <c r="F15" s="271"/>
      <c r="G15" s="264"/>
      <c r="H15" s="271"/>
      <c r="I15" s="264"/>
      <c r="J15" s="134"/>
      <c r="K15" s="80"/>
      <c r="L15" s="252"/>
      <c r="M15" s="258"/>
      <c r="N15" s="191"/>
    </row>
    <row r="16" spans="1:14" ht="21" customHeight="1" x14ac:dyDescent="0.35">
      <c r="A16" s="272">
        <v>3</v>
      </c>
      <c r="B16" s="75" t="s">
        <v>187</v>
      </c>
      <c r="C16" s="276">
        <v>23364.49</v>
      </c>
      <c r="D16" s="276">
        <v>20420</v>
      </c>
      <c r="E16" s="279" t="s">
        <v>52</v>
      </c>
      <c r="F16" s="195" t="s">
        <v>126</v>
      </c>
      <c r="G16" s="192">
        <v>20420</v>
      </c>
      <c r="H16" s="269" t="s">
        <v>126</v>
      </c>
      <c r="I16" s="262">
        <v>20420</v>
      </c>
      <c r="J16" s="76"/>
      <c r="K16" s="77"/>
      <c r="L16" s="250" t="s">
        <v>159</v>
      </c>
      <c r="M16" s="256" t="s">
        <v>53</v>
      </c>
      <c r="N16" s="253"/>
    </row>
    <row r="17" spans="1:14" x14ac:dyDescent="0.35">
      <c r="A17" s="273"/>
      <c r="B17" s="78" t="s">
        <v>188</v>
      </c>
      <c r="C17" s="277"/>
      <c r="D17" s="277"/>
      <c r="E17" s="280"/>
      <c r="F17" s="265" t="s">
        <v>131</v>
      </c>
      <c r="G17" s="267">
        <v>22577</v>
      </c>
      <c r="H17" s="270"/>
      <c r="I17" s="263"/>
      <c r="J17" s="196" t="s">
        <v>54</v>
      </c>
      <c r="K17" s="79" t="s">
        <v>189</v>
      </c>
      <c r="L17" s="251"/>
      <c r="M17" s="257"/>
      <c r="N17" s="254"/>
    </row>
    <row r="18" spans="1:14" x14ac:dyDescent="0.35">
      <c r="A18" s="274"/>
      <c r="B18" s="78" t="s">
        <v>190</v>
      </c>
      <c r="C18" s="277"/>
      <c r="D18" s="277"/>
      <c r="E18" s="280"/>
      <c r="F18" s="265"/>
      <c r="G18" s="267"/>
      <c r="H18" s="270"/>
      <c r="I18" s="263"/>
      <c r="J18" s="196" t="s">
        <v>55</v>
      </c>
      <c r="K18" s="80" t="s">
        <v>191</v>
      </c>
      <c r="L18" s="251"/>
      <c r="M18" s="257"/>
      <c r="N18" s="254"/>
    </row>
    <row r="19" spans="1:14" x14ac:dyDescent="0.35">
      <c r="A19" s="275"/>
      <c r="B19" s="81"/>
      <c r="C19" s="278"/>
      <c r="D19" s="278"/>
      <c r="E19" s="281"/>
      <c r="F19" s="193" t="s">
        <v>128</v>
      </c>
      <c r="G19" s="194">
        <v>23272.5</v>
      </c>
      <c r="H19" s="271"/>
      <c r="I19" s="264"/>
      <c r="J19" s="82"/>
      <c r="K19" s="83"/>
      <c r="L19" s="252"/>
      <c r="M19" s="258"/>
      <c r="N19" s="255"/>
    </row>
    <row r="20" spans="1:14" ht="21.75" customHeight="1" x14ac:dyDescent="0.35">
      <c r="A20" s="85"/>
      <c r="B20" s="299" t="s">
        <v>192</v>
      </c>
      <c r="C20" s="299"/>
      <c r="D20" s="299"/>
      <c r="E20" s="299"/>
      <c r="F20" s="299"/>
      <c r="G20" s="299"/>
      <c r="H20" s="286"/>
      <c r="I20" s="86">
        <f>SUM(I8:I19)</f>
        <v>821446</v>
      </c>
      <c r="J20" s="87"/>
      <c r="K20" s="88"/>
      <c r="L20" s="89"/>
      <c r="M20" s="90"/>
      <c r="N20" s="91"/>
    </row>
  </sheetData>
  <mergeCells count="45">
    <mergeCell ref="M8:M11"/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L6:L7"/>
    <mergeCell ref="M6:N6"/>
    <mergeCell ref="L16:L19"/>
    <mergeCell ref="M16:M19"/>
    <mergeCell ref="A12:A15"/>
    <mergeCell ref="G12:G15"/>
    <mergeCell ref="A8:A11"/>
    <mergeCell ref="C8:C11"/>
    <mergeCell ref="D8:D11"/>
    <mergeCell ref="E8:E11"/>
    <mergeCell ref="A16:A19"/>
    <mergeCell ref="C16:C19"/>
    <mergeCell ref="D16:D19"/>
    <mergeCell ref="E16:E19"/>
    <mergeCell ref="H16:H19"/>
    <mergeCell ref="H8:H11"/>
    <mergeCell ref="I8:I11"/>
    <mergeCell ref="L8:L11"/>
    <mergeCell ref="N16:N19"/>
    <mergeCell ref="B20:H20"/>
    <mergeCell ref="N8:N11"/>
    <mergeCell ref="F8:F11"/>
    <mergeCell ref="G8:G11"/>
    <mergeCell ref="H12:H15"/>
    <mergeCell ref="I12:I15"/>
    <mergeCell ref="F17:F18"/>
    <mergeCell ref="G17:G18"/>
    <mergeCell ref="I16:I19"/>
    <mergeCell ref="M12:M15"/>
    <mergeCell ref="L12:L15"/>
    <mergeCell ref="C12:C15"/>
    <mergeCell ref="D12:D15"/>
    <mergeCell ref="E12:E15"/>
    <mergeCell ref="F12:F15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2CDC14"/>
    <pageSetUpPr fitToPage="1"/>
  </sheetPr>
  <dimension ref="A1:W117"/>
  <sheetViews>
    <sheetView tabSelected="1" view="pageBreakPreview" topLeftCell="F1" zoomScale="85" zoomScaleNormal="85" zoomScaleSheetLayoutView="85" workbookViewId="0">
      <selection activeCell="G49" sqref="G49:G52"/>
    </sheetView>
  </sheetViews>
  <sheetFormatPr defaultColWidth="8.75" defaultRowHeight="18" x14ac:dyDescent="0.25"/>
  <cols>
    <col min="1" max="1" width="6.625" style="108" customWidth="1"/>
    <col min="2" max="2" width="42" style="108" customWidth="1"/>
    <col min="3" max="4" width="12.625" style="114" customWidth="1"/>
    <col min="5" max="5" width="12.625" style="108" customWidth="1"/>
    <col min="6" max="6" width="23" style="108" customWidth="1"/>
    <col min="7" max="7" width="13.375" style="114" bestFit="1" customWidth="1"/>
    <col min="8" max="8" width="20.25" style="108" customWidth="1"/>
    <col min="9" max="9" width="17.25" style="114" customWidth="1"/>
    <col min="10" max="10" width="18.5" style="113" customWidth="1"/>
    <col min="11" max="11" width="31.875" style="113" customWidth="1"/>
    <col min="12" max="12" width="20.25" style="108" customWidth="1"/>
    <col min="13" max="14" width="9.75" style="108" customWidth="1"/>
    <col min="15" max="15" width="12.875" style="108" customWidth="1"/>
    <col min="16" max="16" width="13.125" style="108" customWidth="1"/>
    <col min="17" max="17" width="3.625" style="108" customWidth="1"/>
    <col min="18" max="18" width="9.25" style="108" bestFit="1" customWidth="1"/>
    <col min="19" max="19" width="17.25" style="108" customWidth="1"/>
    <col min="20" max="20" width="0.625" style="108" customWidth="1"/>
    <col min="21" max="21" width="17.25" style="108" customWidth="1"/>
    <col min="22" max="22" width="19.375" style="108" customWidth="1"/>
    <col min="23" max="16384" width="8.75" style="108"/>
  </cols>
  <sheetData>
    <row r="1" spans="1:21" s="103" customFormat="1" ht="18.75" x14ac:dyDescent="0.2">
      <c r="A1" s="335" t="s">
        <v>59</v>
      </c>
      <c r="B1" s="335"/>
      <c r="C1" s="335"/>
      <c r="D1" s="335"/>
      <c r="E1" s="335"/>
      <c r="F1" s="335"/>
      <c r="G1" s="335"/>
      <c r="H1" s="335"/>
      <c r="I1" s="335"/>
      <c r="J1" s="335"/>
      <c r="K1" s="335"/>
      <c r="L1" s="335"/>
      <c r="M1" s="335"/>
      <c r="N1" s="335"/>
      <c r="O1" s="335"/>
      <c r="P1" s="335"/>
    </row>
    <row r="2" spans="1:21" s="103" customFormat="1" ht="18.75" x14ac:dyDescent="0.2">
      <c r="A2" s="335" t="s">
        <v>2</v>
      </c>
      <c r="B2" s="335"/>
      <c r="C2" s="335"/>
      <c r="D2" s="335"/>
      <c r="E2" s="335"/>
      <c r="F2" s="335"/>
      <c r="G2" s="335"/>
      <c r="H2" s="335"/>
      <c r="I2" s="335"/>
      <c r="J2" s="335"/>
      <c r="K2" s="335"/>
      <c r="L2" s="335"/>
      <c r="M2" s="335"/>
      <c r="N2" s="335"/>
      <c r="O2" s="335"/>
      <c r="P2" s="335"/>
    </row>
    <row r="3" spans="1:21" s="103" customFormat="1" ht="18.75" x14ac:dyDescent="0.2">
      <c r="A3" s="335" t="s">
        <v>60</v>
      </c>
      <c r="B3" s="335"/>
      <c r="C3" s="335"/>
      <c r="D3" s="335"/>
      <c r="E3" s="335"/>
      <c r="F3" s="335"/>
      <c r="G3" s="335"/>
      <c r="H3" s="335"/>
      <c r="I3" s="335"/>
      <c r="J3" s="335"/>
      <c r="K3" s="335"/>
      <c r="L3" s="335"/>
      <c r="M3" s="335"/>
      <c r="N3" s="335"/>
      <c r="O3" s="335"/>
      <c r="P3" s="335"/>
    </row>
    <row r="6" spans="1:21" s="103" customFormat="1" ht="18.75" x14ac:dyDescent="0.2">
      <c r="A6" s="336" t="s">
        <v>33</v>
      </c>
      <c r="B6" s="336" t="s">
        <v>61</v>
      </c>
      <c r="C6" s="337" t="s">
        <v>62</v>
      </c>
      <c r="D6" s="337" t="s">
        <v>63</v>
      </c>
      <c r="E6" s="338" t="s">
        <v>37</v>
      </c>
      <c r="F6" s="339" t="s">
        <v>38</v>
      </c>
      <c r="G6" s="339"/>
      <c r="H6" s="340" t="s">
        <v>64</v>
      </c>
      <c r="I6" s="340"/>
      <c r="J6" s="340" t="s">
        <v>65</v>
      </c>
      <c r="K6" s="340" t="s">
        <v>66</v>
      </c>
      <c r="L6" s="341" t="s">
        <v>67</v>
      </c>
      <c r="M6" s="342" t="s">
        <v>43</v>
      </c>
      <c r="N6" s="343"/>
      <c r="O6" s="334" t="s">
        <v>68</v>
      </c>
      <c r="P6" s="334" t="s">
        <v>69</v>
      </c>
    </row>
    <row r="7" spans="1:21" s="103" customFormat="1" ht="37.5" x14ac:dyDescent="0.2">
      <c r="A7" s="336"/>
      <c r="B7" s="336"/>
      <c r="C7" s="337"/>
      <c r="D7" s="337"/>
      <c r="E7" s="338"/>
      <c r="F7" s="105" t="s">
        <v>46</v>
      </c>
      <c r="G7" s="104" t="s">
        <v>70</v>
      </c>
      <c r="H7" s="104" t="s">
        <v>48</v>
      </c>
      <c r="I7" s="104" t="s">
        <v>71</v>
      </c>
      <c r="J7" s="340"/>
      <c r="K7" s="340"/>
      <c r="L7" s="341"/>
      <c r="M7" s="106" t="s">
        <v>50</v>
      </c>
      <c r="N7" s="107" t="s">
        <v>51</v>
      </c>
      <c r="O7" s="334"/>
      <c r="P7" s="334"/>
    </row>
    <row r="8" spans="1:21" ht="24" customHeight="1" x14ac:dyDescent="0.25">
      <c r="A8" s="272">
        <v>1</v>
      </c>
      <c r="B8" s="75" t="s">
        <v>82</v>
      </c>
      <c r="C8" s="276">
        <v>12000</v>
      </c>
      <c r="D8" s="276">
        <v>10400.02</v>
      </c>
      <c r="E8" s="279" t="s">
        <v>52</v>
      </c>
      <c r="F8" s="269" t="s">
        <v>73</v>
      </c>
      <c r="G8" s="262">
        <v>10399.969999999999</v>
      </c>
      <c r="H8" s="269" t="s">
        <v>73</v>
      </c>
      <c r="I8" s="262">
        <v>10399.969999999999</v>
      </c>
      <c r="J8" s="76"/>
      <c r="K8" s="77"/>
      <c r="L8" s="250" t="s">
        <v>72</v>
      </c>
      <c r="M8" s="259"/>
      <c r="N8" s="256" t="s">
        <v>53</v>
      </c>
      <c r="O8" s="313">
        <v>243527</v>
      </c>
      <c r="P8" s="316" t="s">
        <v>118</v>
      </c>
      <c r="S8" s="109"/>
      <c r="U8" s="110"/>
    </row>
    <row r="9" spans="1:21" ht="24" customHeight="1" x14ac:dyDescent="0.35">
      <c r="A9" s="273"/>
      <c r="B9" s="78" t="s">
        <v>83</v>
      </c>
      <c r="C9" s="277"/>
      <c r="D9" s="277"/>
      <c r="E9" s="280"/>
      <c r="F9" s="270"/>
      <c r="G9" s="263"/>
      <c r="H9" s="270"/>
      <c r="I9" s="263"/>
      <c r="J9" s="126" t="s">
        <v>54</v>
      </c>
      <c r="K9" s="79" t="s">
        <v>120</v>
      </c>
      <c r="L9" s="251"/>
      <c r="M9" s="260"/>
      <c r="N9" s="257"/>
      <c r="O9" s="314"/>
      <c r="P9" s="317"/>
      <c r="S9" s="109"/>
      <c r="U9" s="110"/>
    </row>
    <row r="10" spans="1:21" ht="21" x14ac:dyDescent="0.25">
      <c r="A10" s="274"/>
      <c r="B10" s="78"/>
      <c r="C10" s="277"/>
      <c r="D10" s="277"/>
      <c r="E10" s="280"/>
      <c r="F10" s="130" t="s">
        <v>84</v>
      </c>
      <c r="G10" s="132">
        <v>11200</v>
      </c>
      <c r="H10" s="270"/>
      <c r="I10" s="263"/>
      <c r="J10" s="126" t="s">
        <v>55</v>
      </c>
      <c r="K10" s="80" t="s">
        <v>85</v>
      </c>
      <c r="L10" s="251"/>
      <c r="M10" s="260"/>
      <c r="N10" s="257"/>
      <c r="O10" s="314"/>
      <c r="P10" s="317"/>
      <c r="S10" s="109"/>
      <c r="U10" s="110"/>
    </row>
    <row r="11" spans="1:21" ht="21" x14ac:dyDescent="0.25">
      <c r="A11" s="275"/>
      <c r="B11" s="81"/>
      <c r="C11" s="278"/>
      <c r="D11" s="278"/>
      <c r="E11" s="281"/>
      <c r="F11" s="131" t="s">
        <v>86</v>
      </c>
      <c r="G11" s="133">
        <v>13160</v>
      </c>
      <c r="H11" s="271"/>
      <c r="I11" s="264"/>
      <c r="J11" s="82"/>
      <c r="K11" s="83"/>
      <c r="L11" s="252"/>
      <c r="M11" s="261"/>
      <c r="N11" s="258"/>
      <c r="O11" s="315"/>
      <c r="P11" s="318"/>
      <c r="S11" s="109"/>
      <c r="U11" s="110"/>
    </row>
    <row r="12" spans="1:21" ht="24" customHeight="1" x14ac:dyDescent="0.25">
      <c r="A12" s="272">
        <v>2</v>
      </c>
      <c r="B12" s="75" t="s">
        <v>87</v>
      </c>
      <c r="C12" s="276">
        <v>146000</v>
      </c>
      <c r="D12" s="276">
        <v>101864</v>
      </c>
      <c r="E12" s="279" t="s">
        <v>52</v>
      </c>
      <c r="F12" s="269" t="s">
        <v>88</v>
      </c>
      <c r="G12" s="262">
        <v>101864</v>
      </c>
      <c r="H12" s="269" t="s">
        <v>88</v>
      </c>
      <c r="I12" s="262">
        <v>101864</v>
      </c>
      <c r="J12" s="76"/>
      <c r="K12" s="77"/>
      <c r="L12" s="250" t="s">
        <v>72</v>
      </c>
      <c r="M12" s="256" t="s">
        <v>53</v>
      </c>
      <c r="N12" s="253"/>
      <c r="O12" s="313">
        <v>243527</v>
      </c>
      <c r="P12" s="316" t="s">
        <v>118</v>
      </c>
      <c r="S12" s="109"/>
      <c r="U12" s="110"/>
    </row>
    <row r="13" spans="1:21" ht="24" customHeight="1" x14ac:dyDescent="0.35">
      <c r="A13" s="273"/>
      <c r="B13" s="78" t="s">
        <v>89</v>
      </c>
      <c r="C13" s="277"/>
      <c r="D13" s="277"/>
      <c r="E13" s="280"/>
      <c r="F13" s="270"/>
      <c r="G13" s="263"/>
      <c r="H13" s="270"/>
      <c r="I13" s="263"/>
      <c r="J13" s="126" t="s">
        <v>54</v>
      </c>
      <c r="K13" s="79" t="s">
        <v>90</v>
      </c>
      <c r="L13" s="251"/>
      <c r="M13" s="257"/>
      <c r="N13" s="254"/>
      <c r="O13" s="314"/>
      <c r="P13" s="317"/>
      <c r="S13" s="109"/>
      <c r="U13" s="110"/>
    </row>
    <row r="14" spans="1:21" ht="21" x14ac:dyDescent="0.25">
      <c r="A14" s="274"/>
      <c r="B14" s="78" t="s">
        <v>91</v>
      </c>
      <c r="C14" s="277"/>
      <c r="D14" s="277"/>
      <c r="E14" s="280"/>
      <c r="F14" s="130" t="s">
        <v>92</v>
      </c>
      <c r="G14" s="132">
        <v>145520</v>
      </c>
      <c r="H14" s="270"/>
      <c r="I14" s="263"/>
      <c r="J14" s="126" t="s">
        <v>55</v>
      </c>
      <c r="K14" s="80" t="s">
        <v>93</v>
      </c>
      <c r="L14" s="251"/>
      <c r="M14" s="257"/>
      <c r="N14" s="254"/>
      <c r="O14" s="314"/>
      <c r="P14" s="317"/>
      <c r="S14" s="109"/>
      <c r="U14" s="110"/>
    </row>
    <row r="15" spans="1:21" ht="24" customHeight="1" x14ac:dyDescent="0.25">
      <c r="A15" s="275"/>
      <c r="B15" s="81"/>
      <c r="C15" s="278"/>
      <c r="D15" s="278"/>
      <c r="E15" s="281"/>
      <c r="F15" s="131" t="s">
        <v>94</v>
      </c>
      <c r="G15" s="133">
        <v>154080</v>
      </c>
      <c r="H15" s="271"/>
      <c r="I15" s="264"/>
      <c r="J15" s="82"/>
      <c r="K15" s="83"/>
      <c r="L15" s="252"/>
      <c r="M15" s="258"/>
      <c r="N15" s="255"/>
      <c r="O15" s="315"/>
      <c r="P15" s="318"/>
      <c r="S15" s="109"/>
      <c r="U15" s="110"/>
    </row>
    <row r="16" spans="1:21" ht="24" customHeight="1" x14ac:dyDescent="0.25">
      <c r="A16" s="272">
        <v>3</v>
      </c>
      <c r="B16" s="75" t="s">
        <v>95</v>
      </c>
      <c r="C16" s="276">
        <v>322000</v>
      </c>
      <c r="D16" s="276">
        <v>344489.71</v>
      </c>
      <c r="E16" s="279" t="s">
        <v>52</v>
      </c>
      <c r="F16" s="269" t="s">
        <v>74</v>
      </c>
      <c r="G16" s="262">
        <v>337599.98</v>
      </c>
      <c r="H16" s="269" t="s">
        <v>74</v>
      </c>
      <c r="I16" s="262">
        <v>337599.98</v>
      </c>
      <c r="J16" s="76"/>
      <c r="K16" s="77"/>
      <c r="L16" s="250" t="s">
        <v>75</v>
      </c>
      <c r="M16" s="256" t="s">
        <v>53</v>
      </c>
      <c r="N16" s="256"/>
      <c r="O16" s="313">
        <v>243527</v>
      </c>
      <c r="P16" s="316" t="s">
        <v>118</v>
      </c>
      <c r="S16" s="109"/>
      <c r="U16" s="110"/>
    </row>
    <row r="17" spans="1:23" ht="24" customHeight="1" x14ac:dyDescent="0.35">
      <c r="A17" s="273"/>
      <c r="B17" s="78" t="s">
        <v>76</v>
      </c>
      <c r="C17" s="277"/>
      <c r="D17" s="277"/>
      <c r="E17" s="280"/>
      <c r="F17" s="270"/>
      <c r="G17" s="263"/>
      <c r="H17" s="270"/>
      <c r="I17" s="263"/>
      <c r="J17" s="126" t="s">
        <v>57</v>
      </c>
      <c r="K17" s="79" t="s">
        <v>96</v>
      </c>
      <c r="L17" s="251"/>
      <c r="M17" s="257"/>
      <c r="N17" s="257"/>
      <c r="O17" s="314"/>
      <c r="P17" s="317"/>
      <c r="S17" s="109"/>
      <c r="U17" s="110"/>
    </row>
    <row r="18" spans="1:23" ht="21" x14ac:dyDescent="0.25">
      <c r="A18" s="274"/>
      <c r="B18" s="78" t="s">
        <v>97</v>
      </c>
      <c r="C18" s="277"/>
      <c r="D18" s="277"/>
      <c r="E18" s="280"/>
      <c r="F18" s="270"/>
      <c r="G18" s="263"/>
      <c r="H18" s="270"/>
      <c r="I18" s="263"/>
      <c r="J18" s="126" t="s">
        <v>55</v>
      </c>
      <c r="K18" s="80" t="s">
        <v>98</v>
      </c>
      <c r="L18" s="251"/>
      <c r="M18" s="257"/>
      <c r="N18" s="257"/>
      <c r="O18" s="314"/>
      <c r="P18" s="317"/>
      <c r="S18" s="109"/>
      <c r="U18" s="110"/>
    </row>
    <row r="19" spans="1:23" ht="24" customHeight="1" x14ac:dyDescent="0.25">
      <c r="A19" s="275"/>
      <c r="B19" s="81"/>
      <c r="C19" s="278"/>
      <c r="D19" s="278"/>
      <c r="E19" s="281"/>
      <c r="F19" s="271"/>
      <c r="G19" s="264"/>
      <c r="H19" s="271"/>
      <c r="I19" s="264"/>
      <c r="J19" s="82"/>
      <c r="K19" s="83"/>
      <c r="L19" s="252"/>
      <c r="M19" s="258"/>
      <c r="N19" s="258"/>
      <c r="O19" s="315"/>
      <c r="P19" s="318"/>
    </row>
    <row r="20" spans="1:23" ht="42" x14ac:dyDescent="0.25">
      <c r="A20" s="272">
        <v>4</v>
      </c>
      <c r="B20" s="75" t="s">
        <v>99</v>
      </c>
      <c r="C20" s="276">
        <v>29900</v>
      </c>
      <c r="D20" s="276">
        <v>31993</v>
      </c>
      <c r="E20" s="279" t="s">
        <v>52</v>
      </c>
      <c r="F20" s="127" t="s">
        <v>100</v>
      </c>
      <c r="G20" s="128">
        <v>31993</v>
      </c>
      <c r="H20" s="269" t="s">
        <v>100</v>
      </c>
      <c r="I20" s="262">
        <v>31993</v>
      </c>
      <c r="J20" s="76"/>
      <c r="K20" s="77"/>
      <c r="L20" s="250" t="s">
        <v>116</v>
      </c>
      <c r="M20" s="256" t="s">
        <v>53</v>
      </c>
      <c r="N20" s="253"/>
      <c r="O20" s="319">
        <v>243527</v>
      </c>
      <c r="P20" s="316" t="s">
        <v>118</v>
      </c>
    </row>
    <row r="21" spans="1:23" ht="21" x14ac:dyDescent="0.35">
      <c r="A21" s="273"/>
      <c r="B21" s="78" t="s">
        <v>101</v>
      </c>
      <c r="C21" s="277"/>
      <c r="D21" s="277"/>
      <c r="E21" s="280"/>
      <c r="F21" s="265" t="s">
        <v>102</v>
      </c>
      <c r="G21" s="267">
        <v>37289.5</v>
      </c>
      <c r="H21" s="270"/>
      <c r="I21" s="263"/>
      <c r="J21" s="126" t="s">
        <v>54</v>
      </c>
      <c r="K21" s="79" t="s">
        <v>103</v>
      </c>
      <c r="L21" s="251"/>
      <c r="M21" s="257"/>
      <c r="N21" s="254"/>
      <c r="O21" s="320"/>
      <c r="P21" s="317"/>
    </row>
    <row r="22" spans="1:23" ht="21" x14ac:dyDescent="0.25">
      <c r="A22" s="274"/>
      <c r="B22" s="78"/>
      <c r="C22" s="277"/>
      <c r="D22" s="277"/>
      <c r="E22" s="280"/>
      <c r="F22" s="265"/>
      <c r="G22" s="267"/>
      <c r="H22" s="270"/>
      <c r="I22" s="263"/>
      <c r="J22" s="126" t="s">
        <v>55</v>
      </c>
      <c r="K22" s="80" t="s">
        <v>104</v>
      </c>
      <c r="L22" s="251"/>
      <c r="M22" s="257"/>
      <c r="N22" s="254"/>
      <c r="O22" s="320"/>
      <c r="P22" s="317"/>
    </row>
    <row r="23" spans="1:23" ht="21" x14ac:dyDescent="0.25">
      <c r="A23" s="274"/>
      <c r="B23" s="80"/>
      <c r="C23" s="277"/>
      <c r="D23" s="277"/>
      <c r="E23" s="280"/>
      <c r="F23" s="265" t="s">
        <v>105</v>
      </c>
      <c r="G23" s="267">
        <v>38199</v>
      </c>
      <c r="H23" s="270"/>
      <c r="I23" s="263"/>
      <c r="J23" s="134"/>
      <c r="K23" s="80"/>
      <c r="L23" s="251"/>
      <c r="M23" s="257"/>
      <c r="N23" s="254"/>
      <c r="O23" s="320"/>
      <c r="P23" s="317"/>
    </row>
    <row r="24" spans="1:23" ht="21" x14ac:dyDescent="0.25">
      <c r="A24" s="275"/>
      <c r="B24" s="81"/>
      <c r="C24" s="278"/>
      <c r="D24" s="278"/>
      <c r="E24" s="281"/>
      <c r="F24" s="266"/>
      <c r="G24" s="268"/>
      <c r="H24" s="271"/>
      <c r="I24" s="264"/>
      <c r="J24" s="82"/>
      <c r="K24" s="83"/>
      <c r="L24" s="252"/>
      <c r="M24" s="258"/>
      <c r="N24" s="255"/>
      <c r="O24" s="321"/>
      <c r="P24" s="318"/>
    </row>
    <row r="25" spans="1:23" ht="24" customHeight="1" x14ac:dyDescent="0.25">
      <c r="A25" s="272">
        <v>5</v>
      </c>
      <c r="B25" s="135" t="s">
        <v>80</v>
      </c>
      <c r="C25" s="289">
        <v>5996426.1699999999</v>
      </c>
      <c r="D25" s="289">
        <v>6416176</v>
      </c>
      <c r="E25" s="279" t="s">
        <v>56</v>
      </c>
      <c r="F25" s="291" t="s">
        <v>77</v>
      </c>
      <c r="G25" s="262">
        <v>6300000</v>
      </c>
      <c r="H25" s="291" t="s">
        <v>77</v>
      </c>
      <c r="I25" s="262">
        <v>6287440</v>
      </c>
      <c r="J25" s="94"/>
      <c r="K25" s="94"/>
      <c r="L25" s="250" t="s">
        <v>78</v>
      </c>
      <c r="M25" s="282" t="s">
        <v>53</v>
      </c>
      <c r="N25" s="253"/>
      <c r="O25" s="313">
        <v>243527</v>
      </c>
      <c r="P25" s="316" t="s">
        <v>118</v>
      </c>
    </row>
    <row r="26" spans="1:23" ht="21" x14ac:dyDescent="0.35">
      <c r="A26" s="273"/>
      <c r="B26" s="78" t="s">
        <v>79</v>
      </c>
      <c r="C26" s="290"/>
      <c r="D26" s="290"/>
      <c r="E26" s="280"/>
      <c r="F26" s="292"/>
      <c r="G26" s="263"/>
      <c r="H26" s="292"/>
      <c r="I26" s="263"/>
      <c r="J26" s="126" t="s">
        <v>57</v>
      </c>
      <c r="K26" s="79" t="s">
        <v>111</v>
      </c>
      <c r="L26" s="251"/>
      <c r="M26" s="283"/>
      <c r="N26" s="254"/>
      <c r="O26" s="314"/>
      <c r="P26" s="317"/>
      <c r="V26" s="113" t="s">
        <v>225</v>
      </c>
      <c r="W26" s="113"/>
    </row>
    <row r="27" spans="1:23" ht="21" x14ac:dyDescent="0.25">
      <c r="A27" s="273"/>
      <c r="B27" s="78" t="s">
        <v>112</v>
      </c>
      <c r="C27" s="290"/>
      <c r="D27" s="290"/>
      <c r="E27" s="280"/>
      <c r="F27" s="292"/>
      <c r="G27" s="263"/>
      <c r="H27" s="292"/>
      <c r="I27" s="263"/>
      <c r="J27" s="126" t="s">
        <v>55</v>
      </c>
      <c r="K27" s="80" t="s">
        <v>85</v>
      </c>
      <c r="L27" s="251"/>
      <c r="M27" s="283"/>
      <c r="N27" s="254"/>
      <c r="O27" s="314"/>
      <c r="P27" s="317"/>
      <c r="R27" s="108" t="s">
        <v>119</v>
      </c>
      <c r="S27" s="112">
        <f>SUM('แบบ สขร. ต.ค. 66 '!I8:I24,'แบบ สขร. ต.ค. 66 '!I36:I39)</f>
        <v>6769296.9500000002</v>
      </c>
      <c r="U27" s="112">
        <f>SUM('แบบ สขร. ต.ค. 66 '!I25,'แบบ สขร. ต.ค. 66 '!I40)</f>
        <v>6769296.9500000002</v>
      </c>
      <c r="V27" s="112">
        <f>SUM(U27)</f>
        <v>6769296.9500000002</v>
      </c>
    </row>
    <row r="28" spans="1:23" ht="21" x14ac:dyDescent="0.25">
      <c r="A28" s="275"/>
      <c r="B28" s="129"/>
      <c r="C28" s="290"/>
      <c r="D28" s="290"/>
      <c r="E28" s="281"/>
      <c r="F28" s="293"/>
      <c r="G28" s="264"/>
      <c r="H28" s="293"/>
      <c r="I28" s="264"/>
      <c r="J28" s="129"/>
      <c r="K28" s="95"/>
      <c r="L28" s="252"/>
      <c r="M28" s="284"/>
      <c r="N28" s="255"/>
      <c r="O28" s="315"/>
      <c r="P28" s="318"/>
      <c r="R28" s="108" t="s">
        <v>165</v>
      </c>
      <c r="S28" s="112">
        <f>SUM('แบบ สขร. พ.ย. 66'!I8:I15,'แบบ สขร. พ.ย. 66'!I27:I30,'แบบ สขร. พ.ย. 66'!I31:I34,'แบบ สขร. พ.ย. 66'!I46:I49)</f>
        <v>5189796.96</v>
      </c>
      <c r="U28" s="112">
        <f>SUM('แบบ สขร. พ.ย. 66'!I16,'แบบ สขร. พ.ย. 66'!I35,'แบบ สขร. พ.ย. 66'!I50)</f>
        <v>5189796.96</v>
      </c>
      <c r="V28" s="112">
        <f>SUM(V27+U28)</f>
        <v>11959093.91</v>
      </c>
    </row>
    <row r="29" spans="1:23" ht="24" customHeight="1" x14ac:dyDescent="0.25">
      <c r="A29" s="272">
        <v>6</v>
      </c>
      <c r="B29" s="75" t="s">
        <v>125</v>
      </c>
      <c r="C29" s="276">
        <v>45878.5</v>
      </c>
      <c r="D29" s="276">
        <v>49090</v>
      </c>
      <c r="E29" s="279" t="s">
        <v>52</v>
      </c>
      <c r="F29" s="181" t="s">
        <v>126</v>
      </c>
      <c r="G29" s="182">
        <v>49090</v>
      </c>
      <c r="H29" s="269" t="s">
        <v>126</v>
      </c>
      <c r="I29" s="262">
        <v>49090</v>
      </c>
      <c r="J29" s="76"/>
      <c r="K29" s="77"/>
      <c r="L29" s="250" t="s">
        <v>159</v>
      </c>
      <c r="M29" s="256" t="s">
        <v>53</v>
      </c>
      <c r="N29" s="256"/>
      <c r="O29" s="313">
        <v>243558</v>
      </c>
      <c r="P29" s="316" t="s">
        <v>118</v>
      </c>
      <c r="Q29" s="158"/>
      <c r="R29" s="108" t="s">
        <v>166</v>
      </c>
      <c r="S29" s="112">
        <f>SUM('แบบ สขร. ธ.ค. 66'!I20)</f>
        <v>821446</v>
      </c>
      <c r="U29" s="112">
        <f>SUM('แบบ สขร. ธ.ค. 66'!I8:I19)</f>
        <v>821446</v>
      </c>
      <c r="V29" s="112">
        <f t="shared" ref="V29:V30" si="0">SUM(V28+U29)</f>
        <v>12780539.91</v>
      </c>
    </row>
    <row r="30" spans="1:23" ht="24" customHeight="1" x14ac:dyDescent="0.35">
      <c r="A30" s="273"/>
      <c r="B30" s="78" t="s">
        <v>127</v>
      </c>
      <c r="C30" s="277"/>
      <c r="D30" s="277"/>
      <c r="E30" s="280"/>
      <c r="F30" s="185" t="s">
        <v>128</v>
      </c>
      <c r="G30" s="184">
        <v>54030</v>
      </c>
      <c r="H30" s="270"/>
      <c r="I30" s="263"/>
      <c r="J30" s="179" t="s">
        <v>54</v>
      </c>
      <c r="K30" s="79" t="s">
        <v>129</v>
      </c>
      <c r="L30" s="251"/>
      <c r="M30" s="257"/>
      <c r="N30" s="257"/>
      <c r="O30" s="314"/>
      <c r="P30" s="317"/>
      <c r="Q30" s="158"/>
      <c r="R30" s="108" t="s">
        <v>167</v>
      </c>
      <c r="S30" s="112">
        <f>SUM('แบบ สขร. ม.ค. 67'!I12,'แบบ สขร. ม.ค. 67'!I34)</f>
        <v>10387903</v>
      </c>
      <c r="U30" s="112">
        <f>SUM('แบบ สขร. ม.ค. 67'!I8:I11,'แบบ สขร. ม.ค. 67'!I24:I29,'แบบ สขร. ม.ค. 67'!I30:I33)</f>
        <v>10387903</v>
      </c>
      <c r="V30" s="112">
        <f t="shared" si="0"/>
        <v>23168442.91</v>
      </c>
    </row>
    <row r="31" spans="1:23" ht="24" customHeight="1" x14ac:dyDescent="0.25">
      <c r="A31" s="274"/>
      <c r="B31" s="78" t="s">
        <v>130</v>
      </c>
      <c r="C31" s="277"/>
      <c r="D31" s="277"/>
      <c r="E31" s="280"/>
      <c r="F31" s="265" t="s">
        <v>131</v>
      </c>
      <c r="G31" s="267">
        <v>55150</v>
      </c>
      <c r="H31" s="270"/>
      <c r="I31" s="263"/>
      <c r="J31" s="179" t="s">
        <v>55</v>
      </c>
      <c r="K31" s="80" t="s">
        <v>132</v>
      </c>
      <c r="L31" s="251"/>
      <c r="M31" s="257"/>
      <c r="N31" s="257"/>
      <c r="O31" s="314"/>
      <c r="P31" s="317"/>
      <c r="Q31" s="158"/>
      <c r="R31" s="108" t="s">
        <v>168</v>
      </c>
    </row>
    <row r="32" spans="1:23" ht="24" customHeight="1" x14ac:dyDescent="0.25">
      <c r="A32" s="275"/>
      <c r="B32" s="81"/>
      <c r="C32" s="278"/>
      <c r="D32" s="278"/>
      <c r="E32" s="281"/>
      <c r="F32" s="266"/>
      <c r="G32" s="268"/>
      <c r="H32" s="271"/>
      <c r="I32" s="264"/>
      <c r="J32" s="82"/>
      <c r="K32" s="83"/>
      <c r="L32" s="252"/>
      <c r="M32" s="258"/>
      <c r="N32" s="258"/>
      <c r="O32" s="315"/>
      <c r="P32" s="318"/>
      <c r="Q32" s="158"/>
      <c r="R32" s="108" t="s">
        <v>169</v>
      </c>
    </row>
    <row r="33" spans="1:21" ht="24" customHeight="1" x14ac:dyDescent="0.25">
      <c r="A33" s="272">
        <v>7</v>
      </c>
      <c r="B33" s="75" t="s">
        <v>133</v>
      </c>
      <c r="C33" s="276">
        <v>467000</v>
      </c>
      <c r="D33" s="276">
        <v>497384</v>
      </c>
      <c r="E33" s="279" t="s">
        <v>52</v>
      </c>
      <c r="F33" s="269" t="s">
        <v>134</v>
      </c>
      <c r="G33" s="262">
        <v>489922</v>
      </c>
      <c r="H33" s="269" t="s">
        <v>134</v>
      </c>
      <c r="I33" s="262">
        <v>489922</v>
      </c>
      <c r="J33" s="76"/>
      <c r="K33" s="77"/>
      <c r="L33" s="250" t="s">
        <v>161</v>
      </c>
      <c r="M33" s="256" t="s">
        <v>53</v>
      </c>
      <c r="N33" s="253"/>
      <c r="O33" s="313">
        <v>243558</v>
      </c>
      <c r="P33" s="316" t="s">
        <v>118</v>
      </c>
      <c r="Q33" s="158"/>
      <c r="R33" s="108" t="s">
        <v>170</v>
      </c>
    </row>
    <row r="34" spans="1:21" ht="24" customHeight="1" x14ac:dyDescent="0.35">
      <c r="A34" s="273"/>
      <c r="B34" s="78" t="s">
        <v>135</v>
      </c>
      <c r="C34" s="277"/>
      <c r="D34" s="277"/>
      <c r="E34" s="280"/>
      <c r="F34" s="270"/>
      <c r="G34" s="263"/>
      <c r="H34" s="270"/>
      <c r="I34" s="263"/>
      <c r="J34" s="179" t="s">
        <v>57</v>
      </c>
      <c r="K34" s="79" t="s">
        <v>136</v>
      </c>
      <c r="L34" s="251"/>
      <c r="M34" s="257"/>
      <c r="N34" s="254"/>
      <c r="O34" s="314"/>
      <c r="P34" s="317"/>
      <c r="Q34" s="158"/>
      <c r="R34" s="108" t="s">
        <v>171</v>
      </c>
    </row>
    <row r="35" spans="1:21" ht="24" customHeight="1" x14ac:dyDescent="0.25">
      <c r="A35" s="274"/>
      <c r="B35" s="78" t="s">
        <v>79</v>
      </c>
      <c r="C35" s="277"/>
      <c r="D35" s="277"/>
      <c r="E35" s="280"/>
      <c r="F35" s="270"/>
      <c r="G35" s="263"/>
      <c r="H35" s="270"/>
      <c r="I35" s="263"/>
      <c r="J35" s="179" t="s">
        <v>55</v>
      </c>
      <c r="K35" s="80" t="s">
        <v>137</v>
      </c>
      <c r="L35" s="251"/>
      <c r="M35" s="257"/>
      <c r="N35" s="254"/>
      <c r="O35" s="314"/>
      <c r="P35" s="317"/>
      <c r="Q35" s="158"/>
      <c r="R35" s="108" t="s">
        <v>172</v>
      </c>
    </row>
    <row r="36" spans="1:21" ht="24" customHeight="1" x14ac:dyDescent="0.25">
      <c r="A36" s="275"/>
      <c r="B36" s="81" t="s">
        <v>138</v>
      </c>
      <c r="C36" s="278"/>
      <c r="D36" s="278"/>
      <c r="E36" s="281"/>
      <c r="F36" s="271"/>
      <c r="G36" s="264"/>
      <c r="H36" s="271"/>
      <c r="I36" s="264"/>
      <c r="J36" s="82"/>
      <c r="K36" s="83"/>
      <c r="L36" s="252"/>
      <c r="M36" s="258"/>
      <c r="N36" s="255"/>
      <c r="O36" s="315"/>
      <c r="P36" s="318"/>
      <c r="Q36" s="158"/>
      <c r="R36" s="108" t="s">
        <v>173</v>
      </c>
    </row>
    <row r="37" spans="1:21" ht="24" customHeight="1" x14ac:dyDescent="0.25">
      <c r="A37" s="272">
        <v>8</v>
      </c>
      <c r="B37" s="77" t="s">
        <v>140</v>
      </c>
      <c r="C37" s="289">
        <v>2000000</v>
      </c>
      <c r="D37" s="289">
        <v>2139874.41</v>
      </c>
      <c r="E37" s="304" t="s">
        <v>56</v>
      </c>
      <c r="F37" s="269" t="s">
        <v>141</v>
      </c>
      <c r="G37" s="262">
        <v>1928000</v>
      </c>
      <c r="H37" s="307" t="s">
        <v>142</v>
      </c>
      <c r="I37" s="262">
        <v>1927236.92</v>
      </c>
      <c r="J37" s="178"/>
      <c r="K37" s="178"/>
      <c r="L37" s="301" t="s">
        <v>162</v>
      </c>
      <c r="M37" s="282" t="s">
        <v>53</v>
      </c>
      <c r="N37" s="253"/>
      <c r="O37" s="313">
        <v>243558</v>
      </c>
      <c r="P37" s="316" t="s">
        <v>118</v>
      </c>
      <c r="Q37" s="158"/>
      <c r="R37" s="108" t="s">
        <v>174</v>
      </c>
    </row>
    <row r="38" spans="1:21" ht="24" customHeight="1" x14ac:dyDescent="0.35">
      <c r="A38" s="273"/>
      <c r="B38" s="80" t="s">
        <v>79</v>
      </c>
      <c r="C38" s="290"/>
      <c r="D38" s="290"/>
      <c r="E38" s="305"/>
      <c r="F38" s="270"/>
      <c r="G38" s="263"/>
      <c r="H38" s="308"/>
      <c r="I38" s="263"/>
      <c r="J38" s="179" t="s">
        <v>54</v>
      </c>
      <c r="K38" s="79" t="s">
        <v>143</v>
      </c>
      <c r="L38" s="302"/>
      <c r="M38" s="283"/>
      <c r="N38" s="254"/>
      <c r="O38" s="314"/>
      <c r="P38" s="317"/>
      <c r="Q38" s="158"/>
      <c r="R38" s="108" t="s">
        <v>175</v>
      </c>
    </row>
    <row r="39" spans="1:21" ht="24" customHeight="1" x14ac:dyDescent="0.25">
      <c r="A39" s="273"/>
      <c r="B39" s="80" t="s">
        <v>144</v>
      </c>
      <c r="C39" s="290"/>
      <c r="D39" s="290"/>
      <c r="E39" s="305"/>
      <c r="F39" s="265" t="s">
        <v>145</v>
      </c>
      <c r="G39" s="267">
        <v>2035000</v>
      </c>
      <c r="H39" s="308"/>
      <c r="I39" s="263"/>
      <c r="J39" s="179" t="s">
        <v>55</v>
      </c>
      <c r="K39" s="80" t="s">
        <v>132</v>
      </c>
      <c r="L39" s="302"/>
      <c r="M39" s="283"/>
      <c r="N39" s="254"/>
      <c r="O39" s="314"/>
      <c r="P39" s="317"/>
      <c r="Q39" s="158"/>
      <c r="S39" s="112">
        <f>SUM(S27:S38)</f>
        <v>23168442.91</v>
      </c>
      <c r="U39" s="112">
        <f>SUM(U27:U38)</f>
        <v>23168442.91</v>
      </c>
    </row>
    <row r="40" spans="1:21" ht="24" customHeight="1" x14ac:dyDescent="0.25">
      <c r="A40" s="275"/>
      <c r="B40" s="83"/>
      <c r="C40" s="290"/>
      <c r="D40" s="290"/>
      <c r="E40" s="306"/>
      <c r="F40" s="266"/>
      <c r="G40" s="268"/>
      <c r="H40" s="309"/>
      <c r="I40" s="264"/>
      <c r="J40" s="180"/>
      <c r="K40" s="180"/>
      <c r="L40" s="303"/>
      <c r="M40" s="284"/>
      <c r="N40" s="255"/>
      <c r="O40" s="315"/>
      <c r="P40" s="318"/>
      <c r="Q40" s="158"/>
    </row>
    <row r="41" spans="1:21" ht="24" customHeight="1" x14ac:dyDescent="0.25">
      <c r="A41" s="273">
        <v>9</v>
      </c>
      <c r="B41" s="186" t="s">
        <v>146</v>
      </c>
      <c r="C41" s="289">
        <v>992396</v>
      </c>
      <c r="D41" s="289">
        <v>1061863.72</v>
      </c>
      <c r="E41" s="279" t="s">
        <v>56</v>
      </c>
      <c r="F41" s="292" t="s">
        <v>74</v>
      </c>
      <c r="G41" s="263">
        <v>1030007</v>
      </c>
      <c r="H41" s="292" t="s">
        <v>74</v>
      </c>
      <c r="I41" s="263">
        <v>1024882.38</v>
      </c>
      <c r="J41" s="187"/>
      <c r="K41" s="187"/>
      <c r="L41" s="250" t="s">
        <v>163</v>
      </c>
      <c r="M41" s="282" t="s">
        <v>53</v>
      </c>
      <c r="N41" s="253"/>
      <c r="O41" s="313">
        <v>243558</v>
      </c>
      <c r="P41" s="316" t="s">
        <v>118</v>
      </c>
      <c r="Q41" s="158"/>
    </row>
    <row r="42" spans="1:21" ht="24" customHeight="1" x14ac:dyDescent="0.35">
      <c r="A42" s="273"/>
      <c r="B42" s="78" t="s">
        <v>76</v>
      </c>
      <c r="C42" s="290"/>
      <c r="D42" s="290"/>
      <c r="E42" s="280"/>
      <c r="F42" s="292"/>
      <c r="G42" s="263"/>
      <c r="H42" s="292"/>
      <c r="I42" s="263"/>
      <c r="J42" s="179" t="s">
        <v>57</v>
      </c>
      <c r="K42" s="79" t="s">
        <v>147</v>
      </c>
      <c r="L42" s="251"/>
      <c r="M42" s="283"/>
      <c r="N42" s="254"/>
      <c r="O42" s="314"/>
      <c r="P42" s="317"/>
      <c r="Q42" s="158"/>
    </row>
    <row r="43" spans="1:21" ht="24" customHeight="1" x14ac:dyDescent="0.25">
      <c r="A43" s="273"/>
      <c r="B43" s="78" t="s">
        <v>148</v>
      </c>
      <c r="C43" s="290"/>
      <c r="D43" s="290"/>
      <c r="E43" s="280"/>
      <c r="F43" s="292"/>
      <c r="G43" s="263"/>
      <c r="H43" s="292"/>
      <c r="I43" s="263"/>
      <c r="J43" s="179" t="s">
        <v>55</v>
      </c>
      <c r="K43" s="80" t="s">
        <v>149</v>
      </c>
      <c r="L43" s="251"/>
      <c r="M43" s="283"/>
      <c r="N43" s="254"/>
      <c r="O43" s="314"/>
      <c r="P43" s="317"/>
      <c r="Q43" s="158"/>
    </row>
    <row r="44" spans="1:21" ht="24" customHeight="1" x14ac:dyDescent="0.25">
      <c r="A44" s="275"/>
      <c r="B44" s="183"/>
      <c r="C44" s="290"/>
      <c r="D44" s="290"/>
      <c r="E44" s="281"/>
      <c r="F44" s="293"/>
      <c r="G44" s="264"/>
      <c r="H44" s="293"/>
      <c r="I44" s="264"/>
      <c r="J44" s="183"/>
      <c r="K44" s="95"/>
      <c r="L44" s="252"/>
      <c r="M44" s="284"/>
      <c r="N44" s="255"/>
      <c r="O44" s="315"/>
      <c r="P44" s="318"/>
      <c r="Q44" s="158"/>
    </row>
    <row r="45" spans="1:21" ht="24" customHeight="1" x14ac:dyDescent="0.25">
      <c r="A45" s="310">
        <v>10</v>
      </c>
      <c r="B45" s="135" t="s">
        <v>150</v>
      </c>
      <c r="C45" s="289">
        <v>1600000</v>
      </c>
      <c r="D45" s="289">
        <v>1711634.06</v>
      </c>
      <c r="E45" s="279" t="s">
        <v>151</v>
      </c>
      <c r="F45" s="177" t="s">
        <v>152</v>
      </c>
      <c r="G45" s="182">
        <v>1711000</v>
      </c>
      <c r="H45" s="291" t="s">
        <v>152</v>
      </c>
      <c r="I45" s="262">
        <v>1698665.66</v>
      </c>
      <c r="J45" s="94"/>
      <c r="K45" s="94"/>
      <c r="L45" s="250" t="s">
        <v>164</v>
      </c>
      <c r="M45" s="282" t="s">
        <v>53</v>
      </c>
      <c r="N45" s="253"/>
      <c r="O45" s="313">
        <v>243558</v>
      </c>
      <c r="P45" s="316" t="s">
        <v>118</v>
      </c>
      <c r="Q45" s="158"/>
    </row>
    <row r="46" spans="1:21" ht="24" customHeight="1" x14ac:dyDescent="0.35">
      <c r="A46" s="311"/>
      <c r="B46" s="78" t="s">
        <v>153</v>
      </c>
      <c r="C46" s="290"/>
      <c r="D46" s="290"/>
      <c r="E46" s="280"/>
      <c r="F46" s="179" t="s">
        <v>154</v>
      </c>
      <c r="G46" s="184">
        <v>1711600</v>
      </c>
      <c r="H46" s="292"/>
      <c r="I46" s="263"/>
      <c r="J46" s="179" t="s">
        <v>54</v>
      </c>
      <c r="K46" s="79" t="s">
        <v>155</v>
      </c>
      <c r="L46" s="251"/>
      <c r="M46" s="283"/>
      <c r="N46" s="254"/>
      <c r="O46" s="314"/>
      <c r="P46" s="317"/>
      <c r="Q46" s="158"/>
    </row>
    <row r="47" spans="1:21" ht="24" customHeight="1" x14ac:dyDescent="0.25">
      <c r="A47" s="311"/>
      <c r="B47" s="78"/>
      <c r="C47" s="290"/>
      <c r="D47" s="290"/>
      <c r="E47" s="280"/>
      <c r="F47" s="280" t="s">
        <v>156</v>
      </c>
      <c r="G47" s="267">
        <v>1711634</v>
      </c>
      <c r="H47" s="292"/>
      <c r="I47" s="263"/>
      <c r="J47" s="179" t="s">
        <v>55</v>
      </c>
      <c r="K47" s="80" t="s">
        <v>157</v>
      </c>
      <c r="L47" s="251"/>
      <c r="M47" s="283"/>
      <c r="N47" s="254"/>
      <c r="O47" s="314"/>
      <c r="P47" s="317"/>
      <c r="Q47" s="158"/>
    </row>
    <row r="48" spans="1:21" ht="24" customHeight="1" x14ac:dyDescent="0.25">
      <c r="A48" s="312"/>
      <c r="B48" s="183"/>
      <c r="C48" s="290"/>
      <c r="D48" s="290"/>
      <c r="E48" s="281"/>
      <c r="F48" s="281"/>
      <c r="G48" s="268"/>
      <c r="H48" s="293"/>
      <c r="I48" s="264"/>
      <c r="J48" s="183"/>
      <c r="K48" s="95"/>
      <c r="L48" s="252"/>
      <c r="M48" s="284"/>
      <c r="N48" s="255"/>
      <c r="O48" s="315"/>
      <c r="P48" s="318"/>
      <c r="Q48" s="158"/>
    </row>
    <row r="49" spans="1:17" ht="24" customHeight="1" x14ac:dyDescent="0.25">
      <c r="A49" s="272">
        <v>11</v>
      </c>
      <c r="B49" s="75" t="s">
        <v>178</v>
      </c>
      <c r="C49" s="276">
        <v>315000</v>
      </c>
      <c r="D49" s="276">
        <v>316425</v>
      </c>
      <c r="E49" s="279" t="s">
        <v>52</v>
      </c>
      <c r="F49" s="269" t="s">
        <v>179</v>
      </c>
      <c r="G49" s="262">
        <v>311559</v>
      </c>
      <c r="H49" s="269" t="s">
        <v>179</v>
      </c>
      <c r="I49" s="262">
        <v>311559</v>
      </c>
      <c r="J49" s="76"/>
      <c r="K49" s="77"/>
      <c r="L49" s="250" t="s">
        <v>193</v>
      </c>
      <c r="M49" s="256" t="s">
        <v>53</v>
      </c>
      <c r="N49" s="256"/>
      <c r="O49" s="313">
        <v>243588</v>
      </c>
      <c r="P49" s="316" t="s">
        <v>118</v>
      </c>
      <c r="Q49" s="158"/>
    </row>
    <row r="50" spans="1:17" ht="24" customHeight="1" x14ac:dyDescent="0.35">
      <c r="A50" s="273"/>
      <c r="B50" s="78" t="s">
        <v>180</v>
      </c>
      <c r="C50" s="277"/>
      <c r="D50" s="277"/>
      <c r="E50" s="280"/>
      <c r="F50" s="270"/>
      <c r="G50" s="263"/>
      <c r="H50" s="270"/>
      <c r="I50" s="263"/>
      <c r="J50" s="200" t="s">
        <v>57</v>
      </c>
      <c r="K50" s="79" t="s">
        <v>181</v>
      </c>
      <c r="L50" s="251"/>
      <c r="M50" s="257"/>
      <c r="N50" s="257"/>
      <c r="O50" s="314"/>
      <c r="P50" s="317"/>
      <c r="Q50" s="158"/>
    </row>
    <row r="51" spans="1:17" ht="24" customHeight="1" x14ac:dyDescent="0.25">
      <c r="A51" s="274"/>
      <c r="B51" s="78" t="s">
        <v>182</v>
      </c>
      <c r="C51" s="277"/>
      <c r="D51" s="277"/>
      <c r="E51" s="280"/>
      <c r="F51" s="270"/>
      <c r="G51" s="263"/>
      <c r="H51" s="270"/>
      <c r="I51" s="263"/>
      <c r="J51" s="200" t="s">
        <v>55</v>
      </c>
      <c r="K51" s="80" t="s">
        <v>183</v>
      </c>
      <c r="L51" s="251"/>
      <c r="M51" s="257"/>
      <c r="N51" s="257"/>
      <c r="O51" s="314"/>
      <c r="P51" s="317"/>
      <c r="Q51" s="158"/>
    </row>
    <row r="52" spans="1:17" ht="24" customHeight="1" x14ac:dyDescent="0.25">
      <c r="A52" s="275"/>
      <c r="B52" s="81"/>
      <c r="C52" s="278"/>
      <c r="D52" s="278"/>
      <c r="E52" s="281"/>
      <c r="F52" s="271"/>
      <c r="G52" s="264"/>
      <c r="H52" s="271"/>
      <c r="I52" s="264"/>
      <c r="J52" s="82"/>
      <c r="K52" s="83"/>
      <c r="L52" s="252"/>
      <c r="M52" s="258"/>
      <c r="N52" s="258"/>
      <c r="O52" s="315"/>
      <c r="P52" s="318"/>
      <c r="Q52" s="158"/>
    </row>
    <row r="53" spans="1:17" ht="24" customHeight="1" x14ac:dyDescent="0.25">
      <c r="A53" s="272">
        <v>12</v>
      </c>
      <c r="B53" s="75" t="s">
        <v>178</v>
      </c>
      <c r="C53" s="276">
        <v>467200</v>
      </c>
      <c r="D53" s="276">
        <v>497190</v>
      </c>
      <c r="E53" s="279" t="s">
        <v>52</v>
      </c>
      <c r="F53" s="269" t="s">
        <v>77</v>
      </c>
      <c r="G53" s="262">
        <v>489467</v>
      </c>
      <c r="H53" s="269" t="s">
        <v>77</v>
      </c>
      <c r="I53" s="262">
        <v>489467</v>
      </c>
      <c r="J53" s="134"/>
      <c r="K53" s="80"/>
      <c r="L53" s="250" t="s">
        <v>193</v>
      </c>
      <c r="M53" s="256" t="s">
        <v>53</v>
      </c>
      <c r="N53" s="201"/>
      <c r="O53" s="313">
        <v>243588</v>
      </c>
      <c r="P53" s="316" t="s">
        <v>118</v>
      </c>
      <c r="Q53" s="158"/>
    </row>
    <row r="54" spans="1:17" ht="24" customHeight="1" x14ac:dyDescent="0.35">
      <c r="A54" s="273"/>
      <c r="B54" s="78" t="s">
        <v>180</v>
      </c>
      <c r="C54" s="277"/>
      <c r="D54" s="277"/>
      <c r="E54" s="280"/>
      <c r="F54" s="270"/>
      <c r="G54" s="263"/>
      <c r="H54" s="270"/>
      <c r="I54" s="263"/>
      <c r="J54" s="200" t="s">
        <v>57</v>
      </c>
      <c r="K54" s="79" t="s">
        <v>184</v>
      </c>
      <c r="L54" s="251"/>
      <c r="M54" s="257"/>
      <c r="N54" s="201"/>
      <c r="O54" s="314"/>
      <c r="P54" s="317"/>
      <c r="Q54" s="158"/>
    </row>
    <row r="55" spans="1:17" ht="24" customHeight="1" x14ac:dyDescent="0.25">
      <c r="A55" s="273"/>
      <c r="B55" s="78" t="s">
        <v>185</v>
      </c>
      <c r="C55" s="277"/>
      <c r="D55" s="277"/>
      <c r="E55" s="280"/>
      <c r="F55" s="270"/>
      <c r="G55" s="263"/>
      <c r="H55" s="270"/>
      <c r="I55" s="263"/>
      <c r="J55" s="200" t="s">
        <v>55</v>
      </c>
      <c r="K55" s="80" t="s">
        <v>186</v>
      </c>
      <c r="L55" s="251"/>
      <c r="M55" s="257"/>
      <c r="N55" s="201"/>
      <c r="O55" s="314"/>
      <c r="P55" s="317"/>
      <c r="Q55" s="158"/>
    </row>
    <row r="56" spans="1:17" ht="24" customHeight="1" x14ac:dyDescent="0.25">
      <c r="A56" s="275"/>
      <c r="B56" s="148"/>
      <c r="C56" s="278"/>
      <c r="D56" s="278"/>
      <c r="E56" s="281"/>
      <c r="F56" s="271"/>
      <c r="G56" s="264"/>
      <c r="H56" s="271"/>
      <c r="I56" s="264"/>
      <c r="J56" s="134"/>
      <c r="K56" s="80"/>
      <c r="L56" s="252"/>
      <c r="M56" s="258"/>
      <c r="N56" s="201"/>
      <c r="O56" s="315"/>
      <c r="P56" s="318"/>
      <c r="Q56" s="158"/>
    </row>
    <row r="57" spans="1:17" ht="24" customHeight="1" x14ac:dyDescent="0.25">
      <c r="A57" s="272">
        <v>13</v>
      </c>
      <c r="B57" s="75" t="s">
        <v>187</v>
      </c>
      <c r="C57" s="276">
        <v>23364.49</v>
      </c>
      <c r="D57" s="276">
        <v>20420</v>
      </c>
      <c r="E57" s="279" t="s">
        <v>52</v>
      </c>
      <c r="F57" s="202" t="s">
        <v>126</v>
      </c>
      <c r="G57" s="203">
        <v>20420</v>
      </c>
      <c r="H57" s="269" t="s">
        <v>126</v>
      </c>
      <c r="I57" s="262">
        <v>20420</v>
      </c>
      <c r="J57" s="76"/>
      <c r="K57" s="77"/>
      <c r="L57" s="250" t="s">
        <v>159</v>
      </c>
      <c r="M57" s="256" t="s">
        <v>53</v>
      </c>
      <c r="N57" s="253"/>
      <c r="O57" s="313">
        <v>243588</v>
      </c>
      <c r="P57" s="316" t="s">
        <v>118</v>
      </c>
      <c r="Q57" s="158"/>
    </row>
    <row r="58" spans="1:17" ht="24" customHeight="1" x14ac:dyDescent="0.35">
      <c r="A58" s="273"/>
      <c r="B58" s="78" t="s">
        <v>188</v>
      </c>
      <c r="C58" s="277"/>
      <c r="D58" s="277"/>
      <c r="E58" s="280"/>
      <c r="F58" s="265" t="s">
        <v>131</v>
      </c>
      <c r="G58" s="267">
        <v>22577</v>
      </c>
      <c r="H58" s="270"/>
      <c r="I58" s="263"/>
      <c r="J58" s="200" t="s">
        <v>54</v>
      </c>
      <c r="K58" s="79" t="s">
        <v>189</v>
      </c>
      <c r="L58" s="251"/>
      <c r="M58" s="257"/>
      <c r="N58" s="254"/>
      <c r="O58" s="314"/>
      <c r="P58" s="317"/>
      <c r="Q58" s="158"/>
    </row>
    <row r="59" spans="1:17" ht="24" customHeight="1" x14ac:dyDescent="0.25">
      <c r="A59" s="274"/>
      <c r="B59" s="78" t="s">
        <v>190</v>
      </c>
      <c r="C59" s="277"/>
      <c r="D59" s="277"/>
      <c r="E59" s="280"/>
      <c r="F59" s="265"/>
      <c r="G59" s="267"/>
      <c r="H59" s="270"/>
      <c r="I59" s="263"/>
      <c r="J59" s="200" t="s">
        <v>55</v>
      </c>
      <c r="K59" s="80" t="s">
        <v>191</v>
      </c>
      <c r="L59" s="251"/>
      <c r="M59" s="257"/>
      <c r="N59" s="254"/>
      <c r="O59" s="314"/>
      <c r="P59" s="317"/>
      <c r="Q59" s="158"/>
    </row>
    <row r="60" spans="1:17" ht="24" customHeight="1" x14ac:dyDescent="0.25">
      <c r="A60" s="275"/>
      <c r="B60" s="81"/>
      <c r="C60" s="278"/>
      <c r="D60" s="278"/>
      <c r="E60" s="281"/>
      <c r="F60" s="204" t="s">
        <v>128</v>
      </c>
      <c r="G60" s="205">
        <v>23272.5</v>
      </c>
      <c r="H60" s="271"/>
      <c r="I60" s="264"/>
      <c r="J60" s="82"/>
      <c r="K60" s="83"/>
      <c r="L60" s="252"/>
      <c r="M60" s="258"/>
      <c r="N60" s="255"/>
      <c r="O60" s="315"/>
      <c r="P60" s="318"/>
      <c r="Q60" s="158"/>
    </row>
    <row r="61" spans="1:17" ht="24" customHeight="1" x14ac:dyDescent="0.25">
      <c r="A61" s="272">
        <v>14</v>
      </c>
      <c r="B61" s="75" t="s">
        <v>196</v>
      </c>
      <c r="C61" s="276">
        <v>12000</v>
      </c>
      <c r="D61" s="276">
        <v>12840</v>
      </c>
      <c r="E61" s="279" t="s">
        <v>52</v>
      </c>
      <c r="F61" s="269" t="s">
        <v>197</v>
      </c>
      <c r="G61" s="262">
        <v>12840</v>
      </c>
      <c r="H61" s="269" t="s">
        <v>197</v>
      </c>
      <c r="I61" s="262">
        <v>12840</v>
      </c>
      <c r="J61" s="76"/>
      <c r="K61" s="77"/>
      <c r="L61" s="250" t="s">
        <v>223</v>
      </c>
      <c r="M61" s="256" t="s">
        <v>53</v>
      </c>
      <c r="N61" s="256"/>
      <c r="O61" s="313">
        <v>243619</v>
      </c>
      <c r="P61" s="316" t="s">
        <v>118</v>
      </c>
      <c r="Q61" s="158"/>
    </row>
    <row r="62" spans="1:17" ht="24" customHeight="1" x14ac:dyDescent="0.35">
      <c r="A62" s="273"/>
      <c r="B62" s="78" t="s">
        <v>198</v>
      </c>
      <c r="C62" s="277"/>
      <c r="D62" s="277"/>
      <c r="E62" s="280"/>
      <c r="F62" s="270"/>
      <c r="G62" s="263"/>
      <c r="H62" s="270"/>
      <c r="I62" s="263"/>
      <c r="J62" s="234" t="s">
        <v>54</v>
      </c>
      <c r="K62" s="79" t="s">
        <v>199</v>
      </c>
      <c r="L62" s="251"/>
      <c r="M62" s="257"/>
      <c r="N62" s="257"/>
      <c r="O62" s="314"/>
      <c r="P62" s="317"/>
      <c r="Q62" s="158"/>
    </row>
    <row r="63" spans="1:17" ht="24" customHeight="1" x14ac:dyDescent="0.25">
      <c r="A63" s="274"/>
      <c r="B63" s="78"/>
      <c r="C63" s="277"/>
      <c r="D63" s="277"/>
      <c r="E63" s="280"/>
      <c r="F63" s="228" t="s">
        <v>200</v>
      </c>
      <c r="G63" s="230">
        <v>13963.5</v>
      </c>
      <c r="H63" s="270"/>
      <c r="I63" s="263"/>
      <c r="J63" s="234" t="s">
        <v>55</v>
      </c>
      <c r="K63" s="80" t="s">
        <v>201</v>
      </c>
      <c r="L63" s="251"/>
      <c r="M63" s="257"/>
      <c r="N63" s="257"/>
      <c r="O63" s="314"/>
      <c r="P63" s="317"/>
      <c r="Q63" s="158"/>
    </row>
    <row r="64" spans="1:17" ht="24" customHeight="1" x14ac:dyDescent="0.25">
      <c r="A64" s="275"/>
      <c r="B64" s="81"/>
      <c r="C64" s="278"/>
      <c r="D64" s="278"/>
      <c r="E64" s="281"/>
      <c r="F64" s="229" t="s">
        <v>202</v>
      </c>
      <c r="G64" s="231">
        <v>17655</v>
      </c>
      <c r="H64" s="271"/>
      <c r="I64" s="264"/>
      <c r="J64" s="82"/>
      <c r="K64" s="83"/>
      <c r="L64" s="252"/>
      <c r="M64" s="258"/>
      <c r="N64" s="258"/>
      <c r="O64" s="315"/>
      <c r="P64" s="318"/>
      <c r="Q64" s="158"/>
    </row>
    <row r="65" spans="1:17" ht="24" customHeight="1" x14ac:dyDescent="0.25">
      <c r="A65" s="272">
        <v>15</v>
      </c>
      <c r="B65" s="77" t="s">
        <v>205</v>
      </c>
      <c r="C65" s="289">
        <v>11214000</v>
      </c>
      <c r="D65" s="289">
        <v>11665818</v>
      </c>
      <c r="E65" s="304" t="s">
        <v>56</v>
      </c>
      <c r="F65" s="232" t="s">
        <v>206</v>
      </c>
      <c r="G65" s="227">
        <v>9449900</v>
      </c>
      <c r="H65" s="307" t="s">
        <v>206</v>
      </c>
      <c r="I65" s="262">
        <v>9447043</v>
      </c>
      <c r="J65" s="233"/>
      <c r="K65" s="233"/>
      <c r="L65" s="326" t="s">
        <v>193</v>
      </c>
      <c r="M65" s="256" t="s">
        <v>53</v>
      </c>
      <c r="N65" s="331"/>
      <c r="O65" s="319">
        <v>243619</v>
      </c>
      <c r="P65" s="322" t="s">
        <v>118</v>
      </c>
      <c r="Q65" s="158"/>
    </row>
    <row r="66" spans="1:17" ht="24" customHeight="1" x14ac:dyDescent="0.35">
      <c r="A66" s="273"/>
      <c r="B66" s="80" t="s">
        <v>180</v>
      </c>
      <c r="C66" s="290"/>
      <c r="D66" s="290"/>
      <c r="E66" s="305"/>
      <c r="F66" s="228" t="s">
        <v>207</v>
      </c>
      <c r="G66" s="230">
        <v>9570000</v>
      </c>
      <c r="H66" s="325"/>
      <c r="I66" s="263"/>
      <c r="J66" s="234"/>
      <c r="K66" s="79"/>
      <c r="L66" s="327"/>
      <c r="M66" s="329"/>
      <c r="N66" s="332"/>
      <c r="O66" s="320"/>
      <c r="P66" s="323"/>
      <c r="Q66" s="158"/>
    </row>
    <row r="67" spans="1:17" ht="24" customHeight="1" x14ac:dyDescent="0.35">
      <c r="A67" s="273"/>
      <c r="B67" s="80" t="s">
        <v>208</v>
      </c>
      <c r="C67" s="290"/>
      <c r="D67" s="290"/>
      <c r="E67" s="305"/>
      <c r="F67" s="265" t="s">
        <v>209</v>
      </c>
      <c r="G67" s="267">
        <v>10188000</v>
      </c>
      <c r="H67" s="308"/>
      <c r="I67" s="263"/>
      <c r="J67" s="234" t="s">
        <v>54</v>
      </c>
      <c r="K67" s="79" t="s">
        <v>210</v>
      </c>
      <c r="L67" s="327"/>
      <c r="M67" s="329"/>
      <c r="N67" s="332"/>
      <c r="O67" s="320"/>
      <c r="P67" s="323"/>
      <c r="Q67" s="158"/>
    </row>
    <row r="68" spans="1:17" ht="24" customHeight="1" x14ac:dyDescent="0.25">
      <c r="A68" s="273"/>
      <c r="B68" s="80"/>
      <c r="C68" s="290"/>
      <c r="D68" s="290"/>
      <c r="E68" s="305"/>
      <c r="F68" s="265"/>
      <c r="G68" s="267"/>
      <c r="H68" s="308"/>
      <c r="I68" s="263"/>
      <c r="J68" s="234" t="s">
        <v>55</v>
      </c>
      <c r="K68" s="80" t="s">
        <v>211</v>
      </c>
      <c r="L68" s="327"/>
      <c r="M68" s="329"/>
      <c r="N68" s="332"/>
      <c r="O68" s="320"/>
      <c r="P68" s="323"/>
      <c r="Q68" s="158"/>
    </row>
    <row r="69" spans="1:17" ht="24" customHeight="1" x14ac:dyDescent="0.25">
      <c r="A69" s="273"/>
      <c r="B69" s="80"/>
      <c r="C69" s="290"/>
      <c r="D69" s="290"/>
      <c r="E69" s="305"/>
      <c r="F69" s="228" t="s">
        <v>212</v>
      </c>
      <c r="G69" s="230">
        <v>10256919</v>
      </c>
      <c r="H69" s="308"/>
      <c r="I69" s="263"/>
      <c r="J69" s="234"/>
      <c r="K69" s="80"/>
      <c r="L69" s="327"/>
      <c r="M69" s="329"/>
      <c r="N69" s="332"/>
      <c r="O69" s="320"/>
      <c r="P69" s="323"/>
      <c r="Q69" s="158"/>
    </row>
    <row r="70" spans="1:17" ht="24" customHeight="1" x14ac:dyDescent="0.25">
      <c r="A70" s="275"/>
      <c r="B70" s="83"/>
      <c r="C70" s="290"/>
      <c r="D70" s="290"/>
      <c r="E70" s="306"/>
      <c r="F70" s="229" t="s">
        <v>77</v>
      </c>
      <c r="G70" s="231">
        <v>11638000</v>
      </c>
      <c r="H70" s="309"/>
      <c r="I70" s="264"/>
      <c r="J70" s="235"/>
      <c r="K70" s="235"/>
      <c r="L70" s="328"/>
      <c r="M70" s="330"/>
      <c r="N70" s="333"/>
      <c r="O70" s="321"/>
      <c r="P70" s="324"/>
      <c r="Q70" s="158"/>
    </row>
    <row r="71" spans="1:17" ht="24" customHeight="1" x14ac:dyDescent="0.25">
      <c r="A71" s="273">
        <v>16</v>
      </c>
      <c r="B71" s="186" t="s">
        <v>213</v>
      </c>
      <c r="C71" s="289">
        <v>934500</v>
      </c>
      <c r="D71" s="289">
        <v>997718</v>
      </c>
      <c r="E71" s="279" t="s">
        <v>56</v>
      </c>
      <c r="F71" s="270" t="s">
        <v>209</v>
      </c>
      <c r="G71" s="263">
        <v>928800</v>
      </c>
      <c r="H71" s="270" t="s">
        <v>209</v>
      </c>
      <c r="I71" s="263">
        <v>928020</v>
      </c>
      <c r="J71" s="187"/>
      <c r="K71" s="187"/>
      <c r="L71" s="250" t="s">
        <v>219</v>
      </c>
      <c r="M71" s="256" t="s">
        <v>53</v>
      </c>
      <c r="N71" s="256"/>
      <c r="O71" s="313">
        <v>243619</v>
      </c>
      <c r="P71" s="316" t="s">
        <v>118</v>
      </c>
      <c r="Q71" s="158"/>
    </row>
    <row r="72" spans="1:17" ht="24" customHeight="1" x14ac:dyDescent="0.35">
      <c r="A72" s="273"/>
      <c r="B72" s="78" t="s">
        <v>214</v>
      </c>
      <c r="C72" s="290"/>
      <c r="D72" s="290"/>
      <c r="E72" s="280"/>
      <c r="F72" s="270"/>
      <c r="G72" s="263"/>
      <c r="H72" s="270"/>
      <c r="I72" s="263"/>
      <c r="J72" s="234" t="s">
        <v>57</v>
      </c>
      <c r="K72" s="79" t="s">
        <v>215</v>
      </c>
      <c r="L72" s="251"/>
      <c r="M72" s="257"/>
      <c r="N72" s="257"/>
      <c r="O72" s="314"/>
      <c r="P72" s="317"/>
      <c r="Q72" s="158"/>
    </row>
    <row r="73" spans="1:17" ht="24" customHeight="1" x14ac:dyDescent="0.25">
      <c r="A73" s="273"/>
      <c r="B73" s="78" t="s">
        <v>216</v>
      </c>
      <c r="C73" s="290"/>
      <c r="D73" s="290"/>
      <c r="E73" s="280"/>
      <c r="F73" s="270"/>
      <c r="G73" s="263"/>
      <c r="H73" s="270"/>
      <c r="I73" s="263"/>
      <c r="J73" s="234" t="s">
        <v>55</v>
      </c>
      <c r="K73" s="80" t="s">
        <v>211</v>
      </c>
      <c r="L73" s="251"/>
      <c r="M73" s="257"/>
      <c r="N73" s="257"/>
      <c r="O73" s="314"/>
      <c r="P73" s="317"/>
      <c r="Q73" s="158"/>
    </row>
    <row r="74" spans="1:17" ht="24" customHeight="1" x14ac:dyDescent="0.25">
      <c r="A74" s="275"/>
      <c r="B74" s="83" t="s">
        <v>217</v>
      </c>
      <c r="C74" s="290"/>
      <c r="D74" s="290"/>
      <c r="E74" s="281"/>
      <c r="F74" s="271"/>
      <c r="G74" s="264"/>
      <c r="H74" s="271"/>
      <c r="I74" s="264"/>
      <c r="J74" s="236"/>
      <c r="K74" s="95"/>
      <c r="L74" s="252"/>
      <c r="M74" s="258"/>
      <c r="N74" s="258"/>
      <c r="O74" s="315"/>
      <c r="P74" s="318"/>
      <c r="Q74" s="158"/>
    </row>
    <row r="75" spans="1:17" ht="24" customHeight="1" x14ac:dyDescent="0.35">
      <c r="A75" s="85"/>
      <c r="B75" s="299" t="s">
        <v>224</v>
      </c>
      <c r="C75" s="299"/>
      <c r="D75" s="299"/>
      <c r="E75" s="299"/>
      <c r="F75" s="299"/>
      <c r="G75" s="299"/>
      <c r="H75" s="286"/>
      <c r="I75" s="86">
        <f>SUM(I8:I74)</f>
        <v>23168442.910000004</v>
      </c>
      <c r="J75" s="87"/>
      <c r="K75" s="88"/>
      <c r="L75" s="141"/>
      <c r="M75" s="142"/>
      <c r="N75" s="143"/>
      <c r="O75" s="145"/>
      <c r="P75" s="146"/>
      <c r="Q75" s="158"/>
    </row>
    <row r="76" spans="1:17" ht="24" customHeight="1" x14ac:dyDescent="0.35">
      <c r="A76" s="147"/>
      <c r="B76" s="148"/>
      <c r="C76" s="149"/>
      <c r="D76" s="149"/>
      <c r="E76" s="147"/>
      <c r="F76" s="134"/>
      <c r="G76" s="111"/>
      <c r="H76" s="150"/>
      <c r="I76" s="151"/>
      <c r="J76" s="134"/>
      <c r="K76" s="152"/>
      <c r="L76" s="153"/>
      <c r="M76" s="154"/>
      <c r="N76" s="155"/>
      <c r="O76" s="156"/>
      <c r="P76" s="157"/>
      <c r="Q76" s="158"/>
    </row>
    <row r="77" spans="1:17" ht="24" customHeight="1" x14ac:dyDescent="0.35">
      <c r="A77" s="147"/>
      <c r="B77" s="148"/>
      <c r="C77" s="149"/>
      <c r="D77" s="149"/>
      <c r="E77" s="147"/>
      <c r="F77" s="134"/>
      <c r="G77" s="111"/>
      <c r="H77" s="150"/>
      <c r="I77" s="151"/>
      <c r="J77" s="134"/>
      <c r="K77" s="152"/>
      <c r="L77" s="153"/>
      <c r="M77" s="154"/>
      <c r="N77" s="155"/>
      <c r="O77" s="156"/>
      <c r="P77" s="157"/>
      <c r="Q77" s="158"/>
    </row>
    <row r="78" spans="1:17" ht="24" customHeight="1" x14ac:dyDescent="0.35">
      <c r="A78" s="147"/>
      <c r="B78" s="148"/>
      <c r="C78" s="149"/>
      <c r="D78" s="149"/>
      <c r="E78" s="147"/>
      <c r="F78" s="134"/>
      <c r="G78" s="111"/>
      <c r="H78" s="150"/>
      <c r="I78" s="151"/>
      <c r="J78" s="134"/>
      <c r="K78" s="152"/>
      <c r="L78" s="153"/>
      <c r="M78" s="154"/>
      <c r="N78" s="155"/>
      <c r="O78" s="156"/>
      <c r="P78" s="157"/>
      <c r="Q78" s="158"/>
    </row>
    <row r="79" spans="1:17" ht="24" customHeight="1" x14ac:dyDescent="0.35">
      <c r="A79" s="147"/>
      <c r="B79" s="148"/>
      <c r="C79" s="149"/>
      <c r="D79" s="149"/>
      <c r="E79" s="147"/>
      <c r="F79" s="134"/>
      <c r="G79" s="111"/>
      <c r="H79" s="150"/>
      <c r="I79" s="151"/>
      <c r="J79" s="134"/>
      <c r="K79" s="152"/>
      <c r="L79" s="153"/>
      <c r="M79" s="154"/>
      <c r="N79" s="155"/>
      <c r="O79" s="156"/>
      <c r="P79" s="157"/>
      <c r="Q79" s="158"/>
    </row>
    <row r="80" spans="1:17" ht="24" customHeight="1" x14ac:dyDescent="0.35">
      <c r="A80" s="147"/>
      <c r="B80" s="148"/>
      <c r="C80" s="149"/>
      <c r="D80" s="149"/>
      <c r="E80" s="147"/>
      <c r="F80" s="134"/>
      <c r="G80" s="111"/>
      <c r="H80" s="150"/>
      <c r="I80" s="151"/>
      <c r="J80" s="134"/>
      <c r="K80" s="152"/>
      <c r="L80" s="153"/>
      <c r="M80" s="154"/>
      <c r="N80" s="155"/>
      <c r="O80" s="156"/>
      <c r="P80" s="157"/>
      <c r="Q80" s="158"/>
    </row>
    <row r="81" spans="1:17" ht="24" customHeight="1" x14ac:dyDescent="0.35">
      <c r="A81" s="147"/>
      <c r="B81" s="148"/>
      <c r="C81" s="149"/>
      <c r="D81" s="149"/>
      <c r="E81" s="147"/>
      <c r="F81" s="134"/>
      <c r="G81" s="111"/>
      <c r="H81" s="150"/>
      <c r="I81" s="151"/>
      <c r="J81" s="134"/>
      <c r="K81" s="152"/>
      <c r="L81" s="153"/>
      <c r="M81" s="154"/>
      <c r="N81" s="155"/>
      <c r="O81" s="156"/>
      <c r="P81" s="157"/>
      <c r="Q81" s="158"/>
    </row>
    <row r="82" spans="1:17" ht="24" customHeight="1" x14ac:dyDescent="0.35">
      <c r="A82" s="147"/>
      <c r="B82" s="148"/>
      <c r="C82" s="149"/>
      <c r="D82" s="149"/>
      <c r="E82" s="147"/>
      <c r="F82" s="134"/>
      <c r="G82" s="111"/>
      <c r="H82" s="150"/>
      <c r="I82" s="151"/>
      <c r="J82" s="134"/>
      <c r="K82" s="152"/>
      <c r="L82" s="153"/>
      <c r="M82" s="154"/>
      <c r="N82" s="155"/>
      <c r="O82" s="156"/>
      <c r="P82" s="157"/>
      <c r="Q82" s="158"/>
    </row>
    <row r="83" spans="1:17" ht="24" customHeight="1" x14ac:dyDescent="0.35">
      <c r="A83" s="147"/>
      <c r="B83" s="148"/>
      <c r="C83" s="149"/>
      <c r="D83" s="149"/>
      <c r="E83" s="147"/>
      <c r="F83" s="134"/>
      <c r="G83" s="111"/>
      <c r="H83" s="150"/>
      <c r="I83" s="151"/>
      <c r="J83" s="134"/>
      <c r="K83" s="152"/>
      <c r="L83" s="153"/>
      <c r="M83" s="154"/>
      <c r="N83" s="155"/>
      <c r="O83" s="156"/>
      <c r="P83" s="157"/>
      <c r="Q83" s="158"/>
    </row>
    <row r="84" spans="1:17" ht="24" customHeight="1" x14ac:dyDescent="0.35">
      <c r="A84" s="147"/>
      <c r="B84" s="148"/>
      <c r="C84" s="149"/>
      <c r="D84" s="149"/>
      <c r="E84" s="147"/>
      <c r="F84" s="134"/>
      <c r="G84" s="111"/>
      <c r="H84" s="150"/>
      <c r="I84" s="151"/>
      <c r="J84" s="134"/>
      <c r="K84" s="152"/>
      <c r="L84" s="153"/>
      <c r="M84" s="154"/>
      <c r="N84" s="155"/>
      <c r="O84" s="156"/>
      <c r="P84" s="157"/>
      <c r="Q84" s="158"/>
    </row>
    <row r="85" spans="1:17" ht="24" customHeight="1" x14ac:dyDescent="0.35">
      <c r="A85" s="147"/>
      <c r="B85" s="148"/>
      <c r="C85" s="149"/>
      <c r="D85" s="149"/>
      <c r="E85" s="147"/>
      <c r="F85" s="134"/>
      <c r="G85" s="111"/>
      <c r="H85" s="150"/>
      <c r="I85" s="151"/>
      <c r="J85" s="134"/>
      <c r="K85" s="152"/>
      <c r="L85" s="153"/>
      <c r="M85" s="154"/>
      <c r="N85" s="155"/>
      <c r="O85" s="156"/>
      <c r="P85" s="157"/>
      <c r="Q85" s="158"/>
    </row>
    <row r="86" spans="1:17" ht="24" customHeight="1" x14ac:dyDescent="0.35">
      <c r="A86" s="147"/>
      <c r="B86" s="148"/>
      <c r="C86" s="149"/>
      <c r="D86" s="149"/>
      <c r="E86" s="147"/>
      <c r="F86" s="134"/>
      <c r="G86" s="111"/>
      <c r="H86" s="150"/>
      <c r="I86" s="151"/>
      <c r="J86" s="134"/>
      <c r="K86" s="152"/>
      <c r="L86" s="153"/>
      <c r="M86" s="154"/>
      <c r="N86" s="155"/>
      <c r="O86" s="156"/>
      <c r="P86" s="157"/>
      <c r="Q86" s="158"/>
    </row>
    <row r="87" spans="1:17" ht="24" customHeight="1" x14ac:dyDescent="0.35">
      <c r="A87" s="147"/>
      <c r="B87" s="148"/>
      <c r="C87" s="149"/>
      <c r="D87" s="149"/>
      <c r="E87" s="147"/>
      <c r="F87" s="134"/>
      <c r="G87" s="111"/>
      <c r="H87" s="150"/>
      <c r="I87" s="151"/>
      <c r="J87" s="134"/>
      <c r="K87" s="152"/>
      <c r="L87" s="153"/>
      <c r="M87" s="154"/>
      <c r="N87" s="155"/>
      <c r="O87" s="156"/>
      <c r="P87" s="157"/>
      <c r="Q87" s="158"/>
    </row>
    <row r="88" spans="1:17" ht="24" customHeight="1" x14ac:dyDescent="0.35">
      <c r="A88" s="147"/>
      <c r="B88" s="148"/>
      <c r="C88" s="149"/>
      <c r="D88" s="149"/>
      <c r="E88" s="147"/>
      <c r="F88" s="134"/>
      <c r="G88" s="111"/>
      <c r="H88" s="150"/>
      <c r="I88" s="151"/>
      <c r="J88" s="134"/>
      <c r="K88" s="152"/>
      <c r="L88" s="153"/>
      <c r="M88" s="154"/>
      <c r="N88" s="155"/>
      <c r="O88" s="156"/>
      <c r="P88" s="157"/>
      <c r="Q88" s="158"/>
    </row>
    <row r="89" spans="1:17" ht="24" customHeight="1" x14ac:dyDescent="0.35">
      <c r="A89" s="147"/>
      <c r="B89" s="148"/>
      <c r="C89" s="149"/>
      <c r="D89" s="149"/>
      <c r="E89" s="147"/>
      <c r="F89" s="134"/>
      <c r="G89" s="111"/>
      <c r="H89" s="150"/>
      <c r="I89" s="151"/>
      <c r="J89" s="134"/>
      <c r="K89" s="152"/>
      <c r="L89" s="153"/>
      <c r="M89" s="154"/>
      <c r="N89" s="155"/>
      <c r="O89" s="156"/>
      <c r="P89" s="157"/>
      <c r="Q89" s="158"/>
    </row>
    <row r="90" spans="1:17" ht="24" customHeight="1" x14ac:dyDescent="0.35">
      <c r="A90" s="147"/>
      <c r="B90" s="148"/>
      <c r="C90" s="149"/>
      <c r="D90" s="149"/>
      <c r="E90" s="147"/>
      <c r="F90" s="134"/>
      <c r="G90" s="111"/>
      <c r="H90" s="150"/>
      <c r="I90" s="151"/>
      <c r="J90" s="134"/>
      <c r="K90" s="152"/>
      <c r="L90" s="153"/>
      <c r="M90" s="154"/>
      <c r="N90" s="155"/>
      <c r="O90" s="156"/>
      <c r="P90" s="157"/>
      <c r="Q90" s="158"/>
    </row>
    <row r="91" spans="1:17" ht="24" customHeight="1" x14ac:dyDescent="0.35">
      <c r="A91" s="147"/>
      <c r="B91" s="148"/>
      <c r="C91" s="149"/>
      <c r="D91" s="149"/>
      <c r="E91" s="147"/>
      <c r="F91" s="134"/>
      <c r="G91" s="111"/>
      <c r="H91" s="150"/>
      <c r="I91" s="151"/>
      <c r="J91" s="134"/>
      <c r="K91" s="152"/>
      <c r="L91" s="153"/>
      <c r="M91" s="154"/>
      <c r="N91" s="155"/>
      <c r="O91" s="156"/>
      <c r="P91" s="157"/>
      <c r="Q91" s="158"/>
    </row>
    <row r="92" spans="1:17" ht="24" customHeight="1" x14ac:dyDescent="0.35">
      <c r="A92" s="147"/>
      <c r="B92" s="148"/>
      <c r="C92" s="149"/>
      <c r="D92" s="149"/>
      <c r="E92" s="147"/>
      <c r="F92" s="134"/>
      <c r="G92" s="111"/>
      <c r="H92" s="150"/>
      <c r="I92" s="151"/>
      <c r="J92" s="134"/>
      <c r="K92" s="152"/>
      <c r="L92" s="153"/>
      <c r="M92" s="154"/>
      <c r="N92" s="155"/>
      <c r="O92" s="156"/>
      <c r="P92" s="157"/>
      <c r="Q92" s="158"/>
    </row>
    <row r="93" spans="1:17" ht="24" customHeight="1" x14ac:dyDescent="0.35">
      <c r="A93" s="147"/>
      <c r="B93" s="148"/>
      <c r="C93" s="149"/>
      <c r="D93" s="149"/>
      <c r="E93" s="147"/>
      <c r="F93" s="134"/>
      <c r="G93" s="111"/>
      <c r="H93" s="150"/>
      <c r="I93" s="151"/>
      <c r="J93" s="134"/>
      <c r="K93" s="152"/>
      <c r="L93" s="153"/>
      <c r="M93" s="154"/>
      <c r="N93" s="155"/>
      <c r="O93" s="156"/>
      <c r="P93" s="157"/>
      <c r="Q93" s="158"/>
    </row>
    <row r="94" spans="1:17" ht="24" customHeight="1" x14ac:dyDescent="0.35">
      <c r="A94" s="147"/>
      <c r="B94" s="148"/>
      <c r="C94" s="149"/>
      <c r="D94" s="149"/>
      <c r="E94" s="147"/>
      <c r="F94" s="134"/>
      <c r="G94" s="111"/>
      <c r="H94" s="150"/>
      <c r="I94" s="151"/>
      <c r="J94" s="134"/>
      <c r="K94" s="152"/>
      <c r="L94" s="153"/>
      <c r="M94" s="154"/>
      <c r="N94" s="155"/>
      <c r="O94" s="156"/>
      <c r="P94" s="157"/>
      <c r="Q94" s="158"/>
    </row>
    <row r="95" spans="1:17" ht="24" customHeight="1" x14ac:dyDescent="0.35">
      <c r="A95" s="147"/>
      <c r="B95" s="148"/>
      <c r="C95" s="149"/>
      <c r="D95" s="149"/>
      <c r="E95" s="147"/>
      <c r="F95" s="134"/>
      <c r="G95" s="111"/>
      <c r="H95" s="150"/>
      <c r="I95" s="151"/>
      <c r="J95" s="134"/>
      <c r="K95" s="152"/>
      <c r="L95" s="153"/>
      <c r="M95" s="154"/>
      <c r="N95" s="155"/>
      <c r="O95" s="156"/>
      <c r="P95" s="157"/>
      <c r="Q95" s="158"/>
    </row>
    <row r="96" spans="1:17" ht="24" customHeight="1" x14ac:dyDescent="0.35">
      <c r="A96" s="147"/>
      <c r="B96" s="148"/>
      <c r="C96" s="149"/>
      <c r="D96" s="149"/>
      <c r="E96" s="147"/>
      <c r="F96" s="134"/>
      <c r="G96" s="111"/>
      <c r="H96" s="150"/>
      <c r="I96" s="151"/>
      <c r="J96" s="134"/>
      <c r="K96" s="152"/>
      <c r="L96" s="153"/>
      <c r="M96" s="154"/>
      <c r="N96" s="155"/>
      <c r="O96" s="156"/>
      <c r="P96" s="157"/>
      <c r="Q96" s="158"/>
    </row>
    <row r="97" spans="1:17" ht="24" customHeight="1" x14ac:dyDescent="0.35">
      <c r="A97" s="147"/>
      <c r="B97" s="148"/>
      <c r="C97" s="149"/>
      <c r="D97" s="149"/>
      <c r="E97" s="147"/>
      <c r="F97" s="134"/>
      <c r="G97" s="111"/>
      <c r="H97" s="150"/>
      <c r="I97" s="151"/>
      <c r="J97" s="134"/>
      <c r="K97" s="152"/>
      <c r="L97" s="153"/>
      <c r="M97" s="154"/>
      <c r="N97" s="155"/>
      <c r="O97" s="156"/>
      <c r="P97" s="157"/>
      <c r="Q97" s="158"/>
    </row>
    <row r="98" spans="1:17" ht="24" customHeight="1" x14ac:dyDescent="0.35">
      <c r="A98" s="147"/>
      <c r="B98" s="148"/>
      <c r="C98" s="149"/>
      <c r="D98" s="149"/>
      <c r="E98" s="147"/>
      <c r="F98" s="134"/>
      <c r="G98" s="111"/>
      <c r="H98" s="150"/>
      <c r="I98" s="151"/>
      <c r="J98" s="134"/>
      <c r="K98" s="152"/>
      <c r="L98" s="153"/>
      <c r="M98" s="154"/>
      <c r="N98" s="155"/>
      <c r="O98" s="156"/>
      <c r="P98" s="157"/>
      <c r="Q98" s="158"/>
    </row>
    <row r="99" spans="1:17" ht="24" customHeight="1" x14ac:dyDescent="0.35">
      <c r="A99" s="147"/>
      <c r="B99" s="148"/>
      <c r="C99" s="149"/>
      <c r="D99" s="149"/>
      <c r="E99" s="147"/>
      <c r="F99" s="134"/>
      <c r="G99" s="111"/>
      <c r="H99" s="150"/>
      <c r="I99" s="151"/>
      <c r="J99" s="134"/>
      <c r="K99" s="152"/>
      <c r="L99" s="153"/>
      <c r="M99" s="154"/>
      <c r="N99" s="155"/>
      <c r="O99" s="156"/>
      <c r="P99" s="157"/>
      <c r="Q99" s="158"/>
    </row>
    <row r="100" spans="1:17" ht="24" customHeight="1" x14ac:dyDescent="0.35">
      <c r="A100" s="147"/>
      <c r="B100" s="148"/>
      <c r="C100" s="149"/>
      <c r="D100" s="149"/>
      <c r="E100" s="147"/>
      <c r="F100" s="134"/>
      <c r="G100" s="111"/>
      <c r="H100" s="150"/>
      <c r="I100" s="151"/>
      <c r="J100" s="134"/>
      <c r="K100" s="152"/>
      <c r="L100" s="153"/>
      <c r="M100" s="154"/>
      <c r="N100" s="155"/>
      <c r="O100" s="156"/>
      <c r="P100" s="157"/>
      <c r="Q100" s="158"/>
    </row>
    <row r="101" spans="1:17" ht="24" customHeight="1" x14ac:dyDescent="0.35">
      <c r="A101" s="147"/>
      <c r="B101" s="148"/>
      <c r="C101" s="149"/>
      <c r="D101" s="149"/>
      <c r="E101" s="147"/>
      <c r="F101" s="134"/>
      <c r="G101" s="111"/>
      <c r="H101" s="150"/>
      <c r="I101" s="151"/>
      <c r="J101" s="134"/>
      <c r="K101" s="152"/>
      <c r="L101" s="153"/>
      <c r="M101" s="154"/>
      <c r="N101" s="155"/>
      <c r="O101" s="156"/>
      <c r="P101" s="157"/>
      <c r="Q101" s="158"/>
    </row>
    <row r="102" spans="1:17" ht="24" customHeight="1" x14ac:dyDescent="0.35">
      <c r="A102" s="147"/>
      <c r="B102" s="148"/>
      <c r="C102" s="149"/>
      <c r="D102" s="149"/>
      <c r="E102" s="147"/>
      <c r="F102" s="134"/>
      <c r="G102" s="111"/>
      <c r="H102" s="150"/>
      <c r="I102" s="151"/>
      <c r="J102" s="134"/>
      <c r="K102" s="152"/>
      <c r="L102" s="153"/>
      <c r="M102" s="154"/>
      <c r="N102" s="155"/>
      <c r="O102" s="156"/>
      <c r="P102" s="157"/>
      <c r="Q102" s="158"/>
    </row>
    <row r="103" spans="1:17" ht="24" customHeight="1" x14ac:dyDescent="0.35">
      <c r="A103" s="147"/>
      <c r="B103" s="148"/>
      <c r="C103" s="149"/>
      <c r="D103" s="149"/>
      <c r="E103" s="147"/>
      <c r="F103" s="134"/>
      <c r="G103" s="111"/>
      <c r="H103" s="150"/>
      <c r="I103" s="151"/>
      <c r="J103" s="134"/>
      <c r="K103" s="152"/>
      <c r="L103" s="153"/>
      <c r="M103" s="154"/>
      <c r="N103" s="155"/>
      <c r="O103" s="156"/>
      <c r="P103" s="157"/>
      <c r="Q103" s="158"/>
    </row>
    <row r="104" spans="1:17" ht="24" customHeight="1" x14ac:dyDescent="0.35">
      <c r="A104" s="147"/>
      <c r="B104" s="148"/>
      <c r="C104" s="149"/>
      <c r="D104" s="149"/>
      <c r="E104" s="147"/>
      <c r="F104" s="134"/>
      <c r="G104" s="111"/>
      <c r="H104" s="150"/>
      <c r="I104" s="151"/>
      <c r="J104" s="134"/>
      <c r="K104" s="152"/>
      <c r="L104" s="153"/>
      <c r="M104" s="154"/>
      <c r="N104" s="155"/>
      <c r="O104" s="156"/>
      <c r="P104" s="157"/>
      <c r="Q104" s="158"/>
    </row>
    <row r="105" spans="1:17" ht="24" customHeight="1" x14ac:dyDescent="0.35">
      <c r="A105" s="147"/>
      <c r="B105" s="148"/>
      <c r="C105" s="149"/>
      <c r="D105" s="149"/>
      <c r="E105" s="147"/>
      <c r="F105" s="134"/>
      <c r="G105" s="111"/>
      <c r="H105" s="150"/>
      <c r="I105" s="151"/>
      <c r="J105" s="134"/>
      <c r="K105" s="152"/>
      <c r="L105" s="153"/>
      <c r="M105" s="154"/>
      <c r="N105" s="155"/>
      <c r="O105" s="156"/>
      <c r="P105" s="157"/>
      <c r="Q105" s="158"/>
    </row>
    <row r="106" spans="1:17" ht="24" customHeight="1" x14ac:dyDescent="0.35">
      <c r="A106" s="147"/>
      <c r="B106" s="148"/>
      <c r="C106" s="149"/>
      <c r="D106" s="149"/>
      <c r="E106" s="147"/>
      <c r="F106" s="134"/>
      <c r="G106" s="111"/>
      <c r="H106" s="150"/>
      <c r="I106" s="151"/>
      <c r="J106" s="134"/>
      <c r="K106" s="152"/>
      <c r="L106" s="153"/>
      <c r="M106" s="154"/>
      <c r="N106" s="155"/>
      <c r="O106" s="156"/>
      <c r="P106" s="157"/>
      <c r="Q106" s="158"/>
    </row>
    <row r="107" spans="1:17" ht="24" customHeight="1" x14ac:dyDescent="0.35">
      <c r="A107" s="147"/>
      <c r="B107" s="148"/>
      <c r="C107" s="149"/>
      <c r="D107" s="149"/>
      <c r="E107" s="147"/>
      <c r="F107" s="134"/>
      <c r="G107" s="111"/>
      <c r="H107" s="150"/>
      <c r="I107" s="151"/>
      <c r="J107" s="134"/>
      <c r="K107" s="152"/>
      <c r="L107" s="153"/>
      <c r="M107" s="154"/>
      <c r="N107" s="155"/>
      <c r="O107" s="156"/>
      <c r="P107" s="157"/>
      <c r="Q107" s="158"/>
    </row>
    <row r="108" spans="1:17" ht="24" customHeight="1" x14ac:dyDescent="0.35">
      <c r="A108" s="147"/>
      <c r="B108" s="148"/>
      <c r="C108" s="149"/>
      <c r="D108" s="149"/>
      <c r="E108" s="147"/>
      <c r="F108" s="134"/>
      <c r="G108" s="111"/>
      <c r="H108" s="150"/>
      <c r="I108" s="151"/>
      <c r="J108" s="134"/>
      <c r="K108" s="152"/>
      <c r="L108" s="153"/>
      <c r="M108" s="154"/>
      <c r="N108" s="155"/>
      <c r="O108" s="156"/>
      <c r="P108" s="157"/>
      <c r="Q108" s="158"/>
    </row>
    <row r="109" spans="1:17" ht="24" customHeight="1" x14ac:dyDescent="0.35">
      <c r="A109" s="147"/>
      <c r="B109" s="148"/>
      <c r="C109" s="149"/>
      <c r="D109" s="149"/>
      <c r="E109" s="147"/>
      <c r="F109" s="134"/>
      <c r="G109" s="111"/>
      <c r="H109" s="150"/>
      <c r="I109" s="151"/>
      <c r="J109" s="134"/>
      <c r="K109" s="152"/>
      <c r="L109" s="153"/>
      <c r="M109" s="154"/>
      <c r="N109" s="155"/>
      <c r="O109" s="156"/>
      <c r="P109" s="157"/>
      <c r="Q109" s="158"/>
    </row>
    <row r="110" spans="1:17" ht="24" customHeight="1" x14ac:dyDescent="0.35">
      <c r="A110" s="147"/>
      <c r="B110" s="148"/>
      <c r="C110" s="149"/>
      <c r="D110" s="149"/>
      <c r="E110" s="147"/>
      <c r="F110" s="134"/>
      <c r="G110" s="111"/>
      <c r="H110" s="150"/>
      <c r="I110" s="151"/>
      <c r="J110" s="134"/>
      <c r="K110" s="152"/>
      <c r="L110" s="153"/>
      <c r="M110" s="154"/>
      <c r="N110" s="155"/>
      <c r="O110" s="156"/>
      <c r="P110" s="157"/>
      <c r="Q110" s="158"/>
    </row>
    <row r="111" spans="1:17" ht="24" customHeight="1" x14ac:dyDescent="0.35">
      <c r="A111" s="147"/>
      <c r="B111" s="148"/>
      <c r="C111" s="149"/>
      <c r="D111" s="149"/>
      <c r="E111" s="147"/>
      <c r="F111" s="134"/>
      <c r="G111" s="111"/>
      <c r="H111" s="150"/>
      <c r="I111" s="151"/>
      <c r="J111" s="134"/>
      <c r="K111" s="152"/>
      <c r="L111" s="153"/>
      <c r="M111" s="154"/>
      <c r="N111" s="155"/>
      <c r="O111" s="156"/>
      <c r="P111" s="157"/>
      <c r="Q111" s="158"/>
    </row>
    <row r="112" spans="1:17" ht="24" customHeight="1" x14ac:dyDescent="0.35">
      <c r="A112" s="147"/>
      <c r="B112" s="148"/>
      <c r="C112" s="149"/>
      <c r="D112" s="149"/>
      <c r="E112" s="147"/>
      <c r="F112" s="134"/>
      <c r="G112" s="111"/>
      <c r="H112" s="150"/>
      <c r="I112" s="151"/>
      <c r="J112" s="134"/>
      <c r="K112" s="152"/>
      <c r="L112" s="153"/>
      <c r="M112" s="154"/>
      <c r="N112" s="155"/>
      <c r="O112" s="156"/>
      <c r="P112" s="157"/>
      <c r="Q112" s="158"/>
    </row>
    <row r="113" spans="1:17" ht="24" customHeight="1" x14ac:dyDescent="0.35">
      <c r="A113" s="147"/>
      <c r="B113" s="148"/>
      <c r="C113" s="149"/>
      <c r="D113" s="149"/>
      <c r="E113" s="147"/>
      <c r="F113" s="134"/>
      <c r="G113" s="111"/>
      <c r="H113" s="150"/>
      <c r="I113" s="151"/>
      <c r="J113" s="134"/>
      <c r="K113" s="152"/>
      <c r="L113" s="153"/>
      <c r="M113" s="154"/>
      <c r="N113" s="155"/>
      <c r="O113" s="156"/>
      <c r="P113" s="157"/>
      <c r="Q113" s="158"/>
    </row>
    <row r="114" spans="1:17" ht="24" customHeight="1" x14ac:dyDescent="0.35">
      <c r="A114" s="147"/>
      <c r="B114" s="148"/>
      <c r="C114" s="149"/>
      <c r="D114" s="149"/>
      <c r="E114" s="147"/>
      <c r="F114" s="134"/>
      <c r="G114" s="111"/>
      <c r="H114" s="150"/>
      <c r="I114" s="151"/>
      <c r="J114" s="134"/>
      <c r="K114" s="152"/>
      <c r="L114" s="153"/>
      <c r="M114" s="154"/>
      <c r="N114" s="155"/>
      <c r="O114" s="156"/>
      <c r="P114" s="157"/>
      <c r="Q114" s="158"/>
    </row>
    <row r="115" spans="1:17" ht="24" customHeight="1" x14ac:dyDescent="0.25">
      <c r="A115" s="147"/>
      <c r="B115" s="148"/>
      <c r="C115" s="149"/>
      <c r="D115" s="149"/>
      <c r="E115" s="147"/>
      <c r="F115" s="159"/>
      <c r="G115" s="160"/>
      <c r="H115" s="150"/>
      <c r="I115" s="151"/>
      <c r="J115" s="134"/>
      <c r="K115" s="148"/>
      <c r="L115" s="153"/>
      <c r="M115" s="154"/>
      <c r="N115" s="155"/>
      <c r="O115" s="156"/>
      <c r="P115" s="157"/>
      <c r="Q115" s="158"/>
    </row>
    <row r="116" spans="1:17" ht="24" customHeight="1" x14ac:dyDescent="0.25">
      <c r="A116" s="147"/>
      <c r="B116" s="148"/>
      <c r="C116" s="149"/>
      <c r="D116" s="149"/>
      <c r="E116" s="147"/>
      <c r="F116" s="159"/>
      <c r="G116" s="160"/>
      <c r="H116" s="150"/>
      <c r="I116" s="151"/>
      <c r="J116" s="161"/>
      <c r="K116" s="161"/>
      <c r="L116" s="153"/>
      <c r="M116" s="154"/>
      <c r="N116" s="155"/>
      <c r="O116" s="156"/>
      <c r="P116" s="157"/>
      <c r="Q116" s="158"/>
    </row>
    <row r="117" spans="1:17" x14ac:dyDescent="0.25">
      <c r="L117" s="144"/>
      <c r="M117" s="144"/>
      <c r="N117" s="144"/>
      <c r="O117" s="144"/>
      <c r="P117" s="144"/>
    </row>
  </sheetData>
  <mergeCells count="228">
    <mergeCell ref="N49:N52"/>
    <mergeCell ref="N57:N60"/>
    <mergeCell ref="O49:O52"/>
    <mergeCell ref="P49:P52"/>
    <mergeCell ref="O53:O56"/>
    <mergeCell ref="P53:P56"/>
    <mergeCell ref="O57:O60"/>
    <mergeCell ref="P57:P60"/>
    <mergeCell ref="M49:M52"/>
    <mergeCell ref="M53:M56"/>
    <mergeCell ref="A57:A60"/>
    <mergeCell ref="C57:C60"/>
    <mergeCell ref="D57:D60"/>
    <mergeCell ref="E57:E60"/>
    <mergeCell ref="H57:H60"/>
    <mergeCell ref="I57:I60"/>
    <mergeCell ref="L57:L60"/>
    <mergeCell ref="M57:M60"/>
    <mergeCell ref="F58:F59"/>
    <mergeCell ref="G58:G59"/>
    <mergeCell ref="A53:A56"/>
    <mergeCell ref="C53:C56"/>
    <mergeCell ref="D53:D56"/>
    <mergeCell ref="E53:E56"/>
    <mergeCell ref="F53:F56"/>
    <mergeCell ref="G53:G56"/>
    <mergeCell ref="H53:H56"/>
    <mergeCell ref="I53:I56"/>
    <mergeCell ref="L53:L56"/>
    <mergeCell ref="A49:A52"/>
    <mergeCell ref="C49:C52"/>
    <mergeCell ref="D49:D52"/>
    <mergeCell ref="E49:E52"/>
    <mergeCell ref="F49:F52"/>
    <mergeCell ref="G49:G52"/>
    <mergeCell ref="H49:H52"/>
    <mergeCell ref="I49:I52"/>
    <mergeCell ref="L49:L52"/>
    <mergeCell ref="O29:O32"/>
    <mergeCell ref="P29:P32"/>
    <mergeCell ref="O33:O36"/>
    <mergeCell ref="P33:P36"/>
    <mergeCell ref="O37:O40"/>
    <mergeCell ref="P37:P40"/>
    <mergeCell ref="O41:O44"/>
    <mergeCell ref="P41:P44"/>
    <mergeCell ref="O45:O48"/>
    <mergeCell ref="P45:P48"/>
    <mergeCell ref="N41:N44"/>
    <mergeCell ref="G41:G44"/>
    <mergeCell ref="H41:H44"/>
    <mergeCell ref="I41:I44"/>
    <mergeCell ref="L41:L44"/>
    <mergeCell ref="M41:M44"/>
    <mergeCell ref="A45:A48"/>
    <mergeCell ref="C45:C48"/>
    <mergeCell ref="D45:D48"/>
    <mergeCell ref="E45:E48"/>
    <mergeCell ref="H45:H48"/>
    <mergeCell ref="I45:I48"/>
    <mergeCell ref="L45:L48"/>
    <mergeCell ref="M45:M48"/>
    <mergeCell ref="N45:N48"/>
    <mergeCell ref="F47:F48"/>
    <mergeCell ref="G47:G48"/>
    <mergeCell ref="A41:A44"/>
    <mergeCell ref="C41:C44"/>
    <mergeCell ref="D41:D44"/>
    <mergeCell ref="E41:E44"/>
    <mergeCell ref="F41:F44"/>
    <mergeCell ref="N33:N36"/>
    <mergeCell ref="A37:A40"/>
    <mergeCell ref="C37:C40"/>
    <mergeCell ref="D37:D40"/>
    <mergeCell ref="E37:E40"/>
    <mergeCell ref="F37:F38"/>
    <mergeCell ref="G37:G38"/>
    <mergeCell ref="H37:H40"/>
    <mergeCell ref="I37:I40"/>
    <mergeCell ref="L37:L40"/>
    <mergeCell ref="M37:M40"/>
    <mergeCell ref="N37:N40"/>
    <mergeCell ref="F39:F40"/>
    <mergeCell ref="G39:G40"/>
    <mergeCell ref="G33:G36"/>
    <mergeCell ref="H33:H36"/>
    <mergeCell ref="I33:I36"/>
    <mergeCell ref="L33:L36"/>
    <mergeCell ref="M33:M36"/>
    <mergeCell ref="A33:A36"/>
    <mergeCell ref="C33:C36"/>
    <mergeCell ref="D33:D36"/>
    <mergeCell ref="E33:E36"/>
    <mergeCell ref="F33:F36"/>
    <mergeCell ref="I29:I32"/>
    <mergeCell ref="L29:L32"/>
    <mergeCell ref="M29:M32"/>
    <mergeCell ref="N29:N32"/>
    <mergeCell ref="F31:F32"/>
    <mergeCell ref="G31:G32"/>
    <mergeCell ref="A29:A32"/>
    <mergeCell ref="C29:C32"/>
    <mergeCell ref="D29:D32"/>
    <mergeCell ref="E29:E32"/>
    <mergeCell ref="H29:H32"/>
    <mergeCell ref="H20:H24"/>
    <mergeCell ref="O16:O19"/>
    <mergeCell ref="P16:P19"/>
    <mergeCell ref="O20:O24"/>
    <mergeCell ref="P20:P24"/>
    <mergeCell ref="N16:N19"/>
    <mergeCell ref="F21:F22"/>
    <mergeCell ref="G21:G22"/>
    <mergeCell ref="F23:F24"/>
    <mergeCell ref="G23:G24"/>
    <mergeCell ref="L16:L19"/>
    <mergeCell ref="M16:M19"/>
    <mergeCell ref="G16:G19"/>
    <mergeCell ref="H16:H19"/>
    <mergeCell ref="I16:I19"/>
    <mergeCell ref="A20:A24"/>
    <mergeCell ref="C20:C24"/>
    <mergeCell ref="D20:D24"/>
    <mergeCell ref="E20:E24"/>
    <mergeCell ref="L6:L7"/>
    <mergeCell ref="M6:N6"/>
    <mergeCell ref="O6:O7"/>
    <mergeCell ref="I20:I24"/>
    <mergeCell ref="L20:L24"/>
    <mergeCell ref="M20:M24"/>
    <mergeCell ref="N20:N24"/>
    <mergeCell ref="N8:N11"/>
    <mergeCell ref="O8:O11"/>
    <mergeCell ref="L12:L15"/>
    <mergeCell ref="M12:M15"/>
    <mergeCell ref="L8:L11"/>
    <mergeCell ref="M8:M11"/>
    <mergeCell ref="N12:N15"/>
    <mergeCell ref="O12:O15"/>
    <mergeCell ref="A16:A19"/>
    <mergeCell ref="C16:C19"/>
    <mergeCell ref="D16:D19"/>
    <mergeCell ref="E16:E19"/>
    <mergeCell ref="F16:F19"/>
    <mergeCell ref="P8:P11"/>
    <mergeCell ref="P6:P7"/>
    <mergeCell ref="A1:P1"/>
    <mergeCell ref="A2:P2"/>
    <mergeCell ref="A3:P3"/>
    <mergeCell ref="A6:A7"/>
    <mergeCell ref="B6:B7"/>
    <mergeCell ref="C6:C7"/>
    <mergeCell ref="D6:D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I8:I11"/>
    <mergeCell ref="F8:F9"/>
    <mergeCell ref="G8:G9"/>
    <mergeCell ref="P12:P15"/>
    <mergeCell ref="A12:A15"/>
    <mergeCell ref="C12:C15"/>
    <mergeCell ref="D12:D15"/>
    <mergeCell ref="E12:E15"/>
    <mergeCell ref="H12:H15"/>
    <mergeCell ref="I12:I15"/>
    <mergeCell ref="F12:F13"/>
    <mergeCell ref="G12:G13"/>
    <mergeCell ref="N25:N28"/>
    <mergeCell ref="O25:O28"/>
    <mergeCell ref="P25:P28"/>
    <mergeCell ref="I25:I28"/>
    <mergeCell ref="L25:L28"/>
    <mergeCell ref="M25:M28"/>
    <mergeCell ref="G25:G28"/>
    <mergeCell ref="A25:A28"/>
    <mergeCell ref="C25:C28"/>
    <mergeCell ref="D25:D28"/>
    <mergeCell ref="E25:E28"/>
    <mergeCell ref="H25:H28"/>
    <mergeCell ref="F25:F28"/>
    <mergeCell ref="A61:A64"/>
    <mergeCell ref="C61:C64"/>
    <mergeCell ref="D61:D64"/>
    <mergeCell ref="E61:E64"/>
    <mergeCell ref="F61:F62"/>
    <mergeCell ref="G61:G62"/>
    <mergeCell ref="H61:H64"/>
    <mergeCell ref="I61:I64"/>
    <mergeCell ref="L61:L64"/>
    <mergeCell ref="A65:A70"/>
    <mergeCell ref="C65:C70"/>
    <mergeCell ref="D65:D70"/>
    <mergeCell ref="E65:E70"/>
    <mergeCell ref="H65:H70"/>
    <mergeCell ref="I65:I70"/>
    <mergeCell ref="L65:L70"/>
    <mergeCell ref="M65:M70"/>
    <mergeCell ref="N65:N70"/>
    <mergeCell ref="F67:F68"/>
    <mergeCell ref="G67:G68"/>
    <mergeCell ref="A71:A74"/>
    <mergeCell ref="C71:C74"/>
    <mergeCell ref="D71:D74"/>
    <mergeCell ref="E71:E74"/>
    <mergeCell ref="F71:F74"/>
    <mergeCell ref="G71:G74"/>
    <mergeCell ref="H71:H74"/>
    <mergeCell ref="I71:I74"/>
    <mergeCell ref="L71:L74"/>
    <mergeCell ref="M71:M74"/>
    <mergeCell ref="N71:N74"/>
    <mergeCell ref="B75:H75"/>
    <mergeCell ref="O61:O64"/>
    <mergeCell ref="P61:P64"/>
    <mergeCell ref="O71:O74"/>
    <mergeCell ref="P71:P74"/>
    <mergeCell ref="O65:O70"/>
    <mergeCell ref="P65:P70"/>
    <mergeCell ref="M61:M64"/>
    <mergeCell ref="N61:N64"/>
  </mergeCells>
  <pageMargins left="0.51181102362204722" right="0.31496062992125984" top="0.55118110236220474" bottom="0.35433070866141736" header="0.31496062992125984" footer="0.31496062992125984"/>
  <pageSetup paperSize="9" scale="47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BI51"/>
  <sheetViews>
    <sheetView topLeftCell="A4" zoomScale="90" zoomScaleNormal="90" zoomScaleSheetLayoutView="100" workbookViewId="0">
      <pane ySplit="4" topLeftCell="A8" activePane="bottomLeft" state="frozen"/>
      <selection activeCell="R4" sqref="R4"/>
      <selection pane="bottomLeft" activeCell="G46" sqref="G46"/>
    </sheetView>
  </sheetViews>
  <sheetFormatPr defaultColWidth="8.75" defaultRowHeight="18.75" x14ac:dyDescent="0.3"/>
  <cols>
    <col min="1" max="1" width="8.75" style="2"/>
    <col min="2" max="2" width="39.875" style="2" customWidth="1"/>
    <col min="3" max="3" width="18.125" style="56" customWidth="1"/>
    <col min="4" max="4" width="13.25" style="56" customWidth="1"/>
    <col min="5" max="5" width="12" style="56" customWidth="1"/>
    <col min="6" max="9" width="12.25" style="56" customWidth="1"/>
    <col min="10" max="10" width="13.25" style="56" customWidth="1"/>
    <col min="11" max="13" width="12.25" style="56" customWidth="1"/>
    <col min="14" max="15" width="12.25" style="56" hidden="1" customWidth="1"/>
    <col min="16" max="22" width="14.625" style="56" hidden="1" customWidth="1"/>
    <col min="23" max="23" width="13.875" style="56" hidden="1" customWidth="1"/>
    <col min="24" max="29" width="14.625" style="56" hidden="1" customWidth="1"/>
    <col min="30" max="30" width="13.625" style="56" customWidth="1"/>
    <col min="31" max="31" width="13.25" style="56" customWidth="1"/>
    <col min="32" max="32" width="12.25" style="2" customWidth="1"/>
    <col min="33" max="34" width="8.75" style="2"/>
    <col min="35" max="35" width="10" style="2" bestFit="1" customWidth="1"/>
    <col min="36" max="36" width="9.875" style="2" customWidth="1"/>
    <col min="37" max="16384" width="8.75" style="2"/>
  </cols>
  <sheetData>
    <row r="1" spans="1:61" x14ac:dyDescent="0.3">
      <c r="A1" s="249" t="s">
        <v>0</v>
      </c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49"/>
      <c r="V1" s="249"/>
      <c r="W1" s="249"/>
      <c r="X1" s="249"/>
      <c r="Y1" s="249"/>
      <c r="Z1" s="249"/>
      <c r="AA1" s="249"/>
      <c r="AB1" s="249"/>
      <c r="AC1" s="249"/>
      <c r="AD1" s="249"/>
      <c r="AE1" s="249"/>
      <c r="AF1" s="249"/>
    </row>
    <row r="2" spans="1:61" x14ac:dyDescent="0.3">
      <c r="A2" s="249" t="s">
        <v>1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  <c r="AB2" s="249"/>
      <c r="AC2" s="249"/>
      <c r="AD2" s="249"/>
      <c r="AE2" s="249"/>
      <c r="AF2" s="249"/>
    </row>
    <row r="3" spans="1:61" x14ac:dyDescent="0.3">
      <c r="A3" s="249" t="s">
        <v>2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  <c r="R3" s="249"/>
      <c r="S3" s="249"/>
      <c r="T3" s="249"/>
      <c r="U3" s="249"/>
      <c r="V3" s="249"/>
      <c r="W3" s="249"/>
      <c r="X3" s="249"/>
      <c r="Y3" s="249"/>
      <c r="Z3" s="249"/>
      <c r="AA3" s="249"/>
      <c r="AB3" s="249"/>
      <c r="AC3" s="249"/>
      <c r="AD3" s="249"/>
      <c r="AE3" s="249"/>
      <c r="AF3" s="249"/>
    </row>
    <row r="4" spans="1:61" x14ac:dyDescent="0.3">
      <c r="A4" s="211"/>
      <c r="B4" s="211"/>
      <c r="C4" s="211"/>
      <c r="D4" s="211"/>
      <c r="E4" s="211"/>
      <c r="F4" s="211"/>
      <c r="G4" s="211"/>
      <c r="H4" s="211"/>
      <c r="I4" s="211"/>
      <c r="J4" s="211"/>
      <c r="K4" s="211"/>
      <c r="L4" s="211"/>
      <c r="M4" s="211"/>
      <c r="N4" s="211"/>
      <c r="O4" s="211"/>
      <c r="P4" s="211"/>
      <c r="Q4" s="211"/>
      <c r="R4" s="211"/>
      <c r="S4" s="211"/>
      <c r="T4" s="211"/>
      <c r="U4" s="211"/>
      <c r="V4" s="211"/>
      <c r="W4" s="211"/>
      <c r="X4" s="211"/>
      <c r="Y4" s="211"/>
      <c r="Z4" s="211"/>
      <c r="AA4" s="211"/>
      <c r="AB4" s="211"/>
      <c r="AC4" s="211"/>
      <c r="AD4" s="211"/>
      <c r="AE4" s="211"/>
      <c r="AF4" s="211"/>
    </row>
    <row r="5" spans="1:61" ht="33.75" customHeight="1" x14ac:dyDescent="0.3">
      <c r="A5" s="211"/>
      <c r="B5" s="211"/>
      <c r="C5" s="211"/>
      <c r="D5" s="211"/>
      <c r="E5" s="211"/>
      <c r="F5" s="245">
        <v>243527</v>
      </c>
      <c r="G5" s="241"/>
      <c r="H5" s="245">
        <v>243558</v>
      </c>
      <c r="I5" s="241"/>
      <c r="J5" s="245">
        <v>243588</v>
      </c>
      <c r="K5" s="241"/>
      <c r="L5" s="245">
        <v>243619</v>
      </c>
      <c r="M5" s="241"/>
      <c r="N5" s="245">
        <v>243650</v>
      </c>
      <c r="O5" s="241"/>
      <c r="P5" s="245">
        <v>243678</v>
      </c>
      <c r="Q5" s="241"/>
      <c r="R5" s="245">
        <v>243709</v>
      </c>
      <c r="S5" s="241"/>
      <c r="T5" s="245">
        <v>243739</v>
      </c>
      <c r="U5" s="241"/>
      <c r="V5" s="245">
        <v>243770</v>
      </c>
      <c r="W5" s="241"/>
      <c r="X5" s="245">
        <v>243800</v>
      </c>
      <c r="Y5" s="241"/>
      <c r="Z5" s="245">
        <v>243831</v>
      </c>
      <c r="AA5" s="241"/>
      <c r="AB5" s="245">
        <v>243862</v>
      </c>
      <c r="AC5" s="241"/>
      <c r="AD5" s="246" t="s">
        <v>221</v>
      </c>
      <c r="AE5" s="247"/>
      <c r="AF5" s="248"/>
    </row>
    <row r="6" spans="1:61" ht="36" customHeight="1" x14ac:dyDescent="0.3">
      <c r="A6" s="241" t="s">
        <v>3</v>
      </c>
      <c r="B6" s="241" t="s">
        <v>4</v>
      </c>
      <c r="C6" s="242" t="s">
        <v>5</v>
      </c>
      <c r="D6" s="243"/>
      <c r="E6" s="244"/>
      <c r="F6" s="244" t="s">
        <v>6</v>
      </c>
      <c r="G6" s="240" t="s">
        <v>7</v>
      </c>
      <c r="H6" s="240" t="s">
        <v>6</v>
      </c>
      <c r="I6" s="240" t="s">
        <v>7</v>
      </c>
      <c r="J6" s="240" t="s">
        <v>6</v>
      </c>
      <c r="K6" s="242" t="s">
        <v>7</v>
      </c>
      <c r="L6" s="237" t="s">
        <v>6</v>
      </c>
      <c r="M6" s="237" t="s">
        <v>7</v>
      </c>
      <c r="N6" s="237" t="s">
        <v>6</v>
      </c>
      <c r="O6" s="237" t="s">
        <v>7</v>
      </c>
      <c r="P6" s="237" t="s">
        <v>6</v>
      </c>
      <c r="Q6" s="237" t="s">
        <v>7</v>
      </c>
      <c r="R6" s="237" t="s">
        <v>6</v>
      </c>
      <c r="S6" s="237" t="s">
        <v>7</v>
      </c>
      <c r="T6" s="237" t="s">
        <v>6</v>
      </c>
      <c r="U6" s="237" t="s">
        <v>7</v>
      </c>
      <c r="V6" s="237" t="s">
        <v>6</v>
      </c>
      <c r="W6" s="237" t="s">
        <v>7</v>
      </c>
      <c r="X6" s="237" t="s">
        <v>6</v>
      </c>
      <c r="Y6" s="237" t="s">
        <v>7</v>
      </c>
      <c r="Z6" s="237" t="s">
        <v>6</v>
      </c>
      <c r="AA6" s="237" t="s">
        <v>7</v>
      </c>
      <c r="AB6" s="237" t="s">
        <v>6</v>
      </c>
      <c r="AC6" s="237" t="s">
        <v>7</v>
      </c>
      <c r="AD6" s="240" t="s">
        <v>8</v>
      </c>
      <c r="AE6" s="240" t="s">
        <v>9</v>
      </c>
      <c r="AF6" s="239" t="s">
        <v>10</v>
      </c>
    </row>
    <row r="7" spans="1:61" s="5" customFormat="1" ht="54" customHeight="1" x14ac:dyDescent="0.2">
      <c r="A7" s="241"/>
      <c r="B7" s="241"/>
      <c r="C7" s="209" t="s">
        <v>11</v>
      </c>
      <c r="D7" s="210" t="s">
        <v>6</v>
      </c>
      <c r="E7" s="210" t="s">
        <v>7</v>
      </c>
      <c r="F7" s="244"/>
      <c r="G7" s="240"/>
      <c r="H7" s="240"/>
      <c r="I7" s="240"/>
      <c r="J7" s="240"/>
      <c r="K7" s="242"/>
      <c r="L7" s="238"/>
      <c r="M7" s="238"/>
      <c r="N7" s="238"/>
      <c r="O7" s="238"/>
      <c r="P7" s="238"/>
      <c r="Q7" s="238"/>
      <c r="R7" s="238"/>
      <c r="S7" s="238"/>
      <c r="T7" s="238"/>
      <c r="U7" s="238"/>
      <c r="V7" s="238"/>
      <c r="W7" s="238"/>
      <c r="X7" s="238"/>
      <c r="Y7" s="238"/>
      <c r="Z7" s="238"/>
      <c r="AA7" s="238"/>
      <c r="AB7" s="238"/>
      <c r="AC7" s="238"/>
      <c r="AD7" s="240"/>
      <c r="AE7" s="240"/>
      <c r="AF7" s="239"/>
    </row>
    <row r="8" spans="1:61" s="5" customFormat="1" ht="21.6" customHeight="1" x14ac:dyDescent="0.2">
      <c r="A8" s="6"/>
      <c r="B8" s="7" t="s">
        <v>81</v>
      </c>
      <c r="C8" s="8"/>
      <c r="D8" s="9"/>
      <c r="E8" s="9"/>
      <c r="F8" s="9"/>
      <c r="G8" s="8"/>
      <c r="H8" s="8"/>
      <c r="I8" s="8"/>
      <c r="J8" s="8"/>
      <c r="K8" s="10"/>
      <c r="L8" s="11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8"/>
      <c r="AE8" s="8"/>
      <c r="AF8" s="13"/>
      <c r="AH8" s="136"/>
      <c r="AI8" s="136"/>
      <c r="AJ8" s="136"/>
      <c r="AK8" s="136"/>
      <c r="AL8" s="136"/>
      <c r="AM8" s="136"/>
      <c r="AN8" s="136"/>
      <c r="AO8" s="136"/>
      <c r="AP8" s="136"/>
      <c r="AQ8" s="136"/>
      <c r="AR8" s="136"/>
      <c r="AS8" s="136"/>
      <c r="AT8" s="136"/>
      <c r="AU8" s="136"/>
      <c r="AV8" s="136"/>
      <c r="AW8" s="136"/>
      <c r="AX8" s="136"/>
      <c r="AY8" s="136"/>
      <c r="AZ8" s="136"/>
      <c r="BA8" s="136"/>
      <c r="BB8" s="136"/>
      <c r="BC8" s="136"/>
      <c r="BD8" s="136"/>
      <c r="BE8" s="136"/>
      <c r="BF8" s="136"/>
      <c r="BG8" s="136"/>
      <c r="BH8" s="136"/>
      <c r="BI8" s="136"/>
    </row>
    <row r="9" spans="1:61" x14ac:dyDescent="0.3">
      <c r="A9" s="14"/>
      <c r="B9" s="15" t="s">
        <v>12</v>
      </c>
      <c r="C9" s="16"/>
      <c r="D9" s="17"/>
      <c r="E9" s="17"/>
      <c r="F9" s="17"/>
      <c r="G9" s="16"/>
      <c r="H9" s="16"/>
      <c r="I9" s="16"/>
      <c r="J9" s="16"/>
      <c r="K9" s="18"/>
      <c r="L9" s="16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6"/>
      <c r="AE9" s="16"/>
      <c r="AF9" s="19"/>
      <c r="AH9" s="137"/>
      <c r="AI9" s="137"/>
      <c r="AJ9" s="137"/>
      <c r="AK9" s="137"/>
      <c r="AL9" s="137"/>
      <c r="AM9" s="137"/>
      <c r="AN9" s="137"/>
      <c r="AO9" s="137"/>
      <c r="AP9" s="137"/>
      <c r="AQ9" s="137"/>
      <c r="AR9" s="137"/>
      <c r="AS9" s="137"/>
      <c r="AT9" s="137"/>
      <c r="AU9" s="137"/>
      <c r="AV9" s="137"/>
      <c r="AW9" s="137"/>
      <c r="AX9" s="137"/>
      <c r="AY9" s="137"/>
      <c r="AZ9" s="137"/>
      <c r="BA9" s="137"/>
      <c r="BB9" s="137"/>
      <c r="BC9" s="137"/>
      <c r="BD9" s="137"/>
      <c r="BE9" s="137"/>
      <c r="BF9" s="137"/>
      <c r="BG9" s="137"/>
      <c r="BH9" s="137"/>
      <c r="BI9" s="137"/>
    </row>
    <row r="10" spans="1:61" x14ac:dyDescent="0.3">
      <c r="A10" s="14">
        <v>1</v>
      </c>
      <c r="B10" s="19" t="s">
        <v>13</v>
      </c>
      <c r="C10" s="115">
        <v>85000000</v>
      </c>
      <c r="D10" s="17">
        <v>85000000</v>
      </c>
      <c r="E10" s="17"/>
      <c r="F10" s="21"/>
      <c r="G10" s="22"/>
      <c r="H10" s="22"/>
      <c r="I10" s="22"/>
      <c r="J10" s="22">
        <f>SUM(AH10:AI10)</f>
        <v>748622.42990654206</v>
      </c>
      <c r="K10" s="18"/>
      <c r="L10" s="16">
        <f>AJ10</f>
        <v>8829012.1495327111</v>
      </c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6">
        <f>SUM(F10:AC10)</f>
        <v>9577634.5794392526</v>
      </c>
      <c r="AE10" s="16">
        <f>F10+H10+J10+L10+N10+P10+R10+T10+V10+X10+Z10+AB10</f>
        <v>9577634.5794392526</v>
      </c>
      <c r="AF10" s="23">
        <f>AE10/AD10</f>
        <v>1</v>
      </c>
      <c r="AH10" s="206">
        <f>311559-(311559*7/107)</f>
        <v>291176.63551401871</v>
      </c>
      <c r="AI10" s="207">
        <f>489467-(489467*7/107)</f>
        <v>457445.79439252336</v>
      </c>
      <c r="AJ10" s="225">
        <f>9447043-(9447043*7/107)</f>
        <v>8829012.1495327111</v>
      </c>
      <c r="AK10" s="137"/>
      <c r="AL10" s="137"/>
      <c r="AM10" s="137"/>
      <c r="AN10" s="137"/>
      <c r="AO10" s="137"/>
      <c r="AP10" s="137"/>
      <c r="AQ10" s="137"/>
      <c r="AR10" s="137"/>
      <c r="AS10" s="137"/>
      <c r="AT10" s="137"/>
      <c r="AU10" s="137"/>
      <c r="AV10" s="137"/>
      <c r="AW10" s="137"/>
      <c r="AX10" s="137"/>
      <c r="AY10" s="137"/>
      <c r="AZ10" s="137"/>
      <c r="BA10" s="137"/>
      <c r="BB10" s="137"/>
      <c r="BC10" s="137"/>
      <c r="BD10" s="137"/>
      <c r="BE10" s="137"/>
      <c r="BF10" s="137"/>
      <c r="BG10" s="137"/>
      <c r="BH10" s="137"/>
      <c r="BI10" s="137"/>
    </row>
    <row r="11" spans="1:61" x14ac:dyDescent="0.3">
      <c r="A11" s="14">
        <v>2</v>
      </c>
      <c r="B11" s="24" t="s">
        <v>14</v>
      </c>
      <c r="C11" s="116">
        <v>1800000</v>
      </c>
      <c r="D11" s="17">
        <v>1800000</v>
      </c>
      <c r="E11" s="17"/>
      <c r="F11" s="21"/>
      <c r="G11" s="22"/>
      <c r="H11" s="22">
        <v>1587538</v>
      </c>
      <c r="I11" s="22"/>
      <c r="J11" s="16"/>
      <c r="K11" s="18"/>
      <c r="L11" s="16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6">
        <f>SUM(F11:AC11)</f>
        <v>1587538</v>
      </c>
      <c r="AE11" s="16">
        <f t="shared" ref="AE11:AE37" si="0">F11+H11+J11+L11+N11+P11+R11+T11+V11+X11+Z11+AB11</f>
        <v>1587538</v>
      </c>
      <c r="AF11" s="23">
        <f t="shared" ref="AF11:AF38" si="1">AE11/AD11</f>
        <v>1</v>
      </c>
      <c r="AH11" s="137">
        <f>1698665.66-(1698665.66*7/107)</f>
        <v>1587538</v>
      </c>
      <c r="AI11" s="137"/>
      <c r="AJ11" s="137"/>
      <c r="AK11" s="137"/>
      <c r="AL11" s="137"/>
      <c r="AM11" s="137"/>
      <c r="AN11" s="137"/>
      <c r="AO11" s="137"/>
      <c r="AP11" s="137"/>
      <c r="AQ11" s="137"/>
      <c r="AR11" s="137"/>
      <c r="AS11" s="137"/>
      <c r="AT11" s="137"/>
      <c r="AU11" s="137"/>
      <c r="AV11" s="137"/>
      <c r="AW11" s="137"/>
      <c r="AX11" s="137"/>
      <c r="AY11" s="137"/>
      <c r="AZ11" s="137"/>
      <c r="BA11" s="137"/>
      <c r="BB11" s="137"/>
      <c r="BC11" s="137"/>
      <c r="BD11" s="137"/>
      <c r="BE11" s="137"/>
      <c r="BF11" s="137"/>
      <c r="BG11" s="137"/>
      <c r="BH11" s="137"/>
      <c r="BI11" s="137"/>
    </row>
    <row r="12" spans="1:61" x14ac:dyDescent="0.3">
      <c r="A12" s="14">
        <v>3</v>
      </c>
      <c r="B12" s="24" t="s">
        <v>15</v>
      </c>
      <c r="C12" s="115">
        <v>1500000</v>
      </c>
      <c r="D12" s="17">
        <v>1500000</v>
      </c>
      <c r="E12" s="17"/>
      <c r="F12" s="21"/>
      <c r="G12" s="22"/>
      <c r="H12" s="22">
        <v>457871.03</v>
      </c>
      <c r="I12" s="22"/>
      <c r="J12" s="16"/>
      <c r="K12" s="18"/>
      <c r="L12" s="16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6">
        <f>SUM(F12:AC12)</f>
        <v>457871.03</v>
      </c>
      <c r="AE12" s="16">
        <f t="shared" si="0"/>
        <v>457871.03</v>
      </c>
      <c r="AF12" s="23">
        <f t="shared" si="1"/>
        <v>1</v>
      </c>
      <c r="AH12" s="137">
        <f>489922-(489922*7/107)</f>
        <v>457871.02803738316</v>
      </c>
      <c r="AI12" s="138"/>
      <c r="AJ12" s="137"/>
      <c r="AK12" s="137"/>
      <c r="AL12" s="137"/>
      <c r="AM12" s="137"/>
      <c r="AN12" s="137"/>
      <c r="AO12" s="137"/>
      <c r="AP12" s="137"/>
      <c r="AQ12" s="137"/>
      <c r="AR12" s="137"/>
      <c r="AS12" s="137"/>
      <c r="AT12" s="137"/>
      <c r="AU12" s="137"/>
      <c r="AV12" s="137"/>
      <c r="AW12" s="137"/>
      <c r="AX12" s="137"/>
      <c r="AY12" s="137"/>
      <c r="AZ12" s="137"/>
      <c r="BA12" s="137"/>
      <c r="BB12" s="137"/>
      <c r="BC12" s="137"/>
      <c r="BD12" s="137"/>
      <c r="BE12" s="137"/>
      <c r="BF12" s="137"/>
      <c r="BG12" s="137"/>
      <c r="BH12" s="137"/>
      <c r="BI12" s="137"/>
    </row>
    <row r="13" spans="1:61" x14ac:dyDescent="0.3">
      <c r="A13" s="14">
        <v>4</v>
      </c>
      <c r="B13" s="24" t="s">
        <v>16</v>
      </c>
      <c r="C13" s="115">
        <v>6000000</v>
      </c>
      <c r="D13" s="17">
        <v>6000000</v>
      </c>
      <c r="E13" s="17"/>
      <c r="F13" s="21"/>
      <c r="G13" s="22"/>
      <c r="H13" s="22"/>
      <c r="I13" s="22"/>
      <c r="J13" s="16"/>
      <c r="K13" s="18"/>
      <c r="L13" s="16">
        <f>AJ13</f>
        <v>867308.41121495329</v>
      </c>
      <c r="M13" s="18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  <c r="AB13" s="18"/>
      <c r="AC13" s="18"/>
      <c r="AD13" s="16">
        <f>SUM(F13:AC13)</f>
        <v>867308.41121495329</v>
      </c>
      <c r="AE13" s="16">
        <f t="shared" si="0"/>
        <v>867308.41121495329</v>
      </c>
      <c r="AF13" s="23">
        <f t="shared" si="1"/>
        <v>1</v>
      </c>
      <c r="AH13" s="137"/>
      <c r="AI13" s="137"/>
      <c r="AJ13" s="226">
        <f>928020-(928020*7/107)</f>
        <v>867308.41121495329</v>
      </c>
      <c r="AK13" s="137"/>
      <c r="AL13" s="137"/>
      <c r="AM13" s="137"/>
      <c r="AN13" s="137"/>
      <c r="AO13" s="137"/>
      <c r="AP13" s="137"/>
      <c r="AQ13" s="137"/>
      <c r="AR13" s="137"/>
      <c r="AS13" s="137"/>
      <c r="AT13" s="137"/>
      <c r="AU13" s="137"/>
      <c r="AV13" s="137"/>
      <c r="AW13" s="137"/>
      <c r="AX13" s="137"/>
      <c r="AY13" s="137"/>
      <c r="AZ13" s="137"/>
      <c r="BA13" s="137"/>
      <c r="BB13" s="137"/>
      <c r="BC13" s="137"/>
      <c r="BD13" s="137"/>
      <c r="BE13" s="137"/>
      <c r="BF13" s="137"/>
      <c r="BG13" s="137"/>
      <c r="BH13" s="137"/>
      <c r="BI13" s="137"/>
    </row>
    <row r="14" spans="1:61" x14ac:dyDescent="0.3">
      <c r="A14" s="14">
        <v>5</v>
      </c>
      <c r="B14" s="24" t="s">
        <v>17</v>
      </c>
      <c r="C14" s="115">
        <v>0</v>
      </c>
      <c r="D14" s="17">
        <v>0</v>
      </c>
      <c r="E14" s="17"/>
      <c r="F14" s="21"/>
      <c r="G14" s="22"/>
      <c r="H14" s="22"/>
      <c r="I14" s="22"/>
      <c r="J14" s="16"/>
      <c r="K14" s="18"/>
      <c r="L14" s="16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6">
        <f t="shared" ref="AD14:AD38" si="2">SUM(F14:AC14)</f>
        <v>0</v>
      </c>
      <c r="AE14" s="16">
        <f t="shared" si="0"/>
        <v>0</v>
      </c>
      <c r="AF14" s="23" t="e">
        <f t="shared" si="1"/>
        <v>#DIV/0!</v>
      </c>
      <c r="AH14" s="137"/>
      <c r="AI14" s="137"/>
      <c r="AJ14" s="137"/>
      <c r="AK14" s="137"/>
      <c r="AL14" s="137"/>
      <c r="AM14" s="137"/>
      <c r="AN14" s="137"/>
      <c r="AO14" s="137"/>
      <c r="AP14" s="137"/>
      <c r="AQ14" s="137"/>
      <c r="AR14" s="137"/>
      <c r="AS14" s="137"/>
      <c r="AT14" s="137"/>
      <c r="AU14" s="137"/>
      <c r="AV14" s="137"/>
      <c r="AW14" s="137"/>
      <c r="AX14" s="137"/>
      <c r="AY14" s="137"/>
      <c r="AZ14" s="137"/>
      <c r="BA14" s="137"/>
      <c r="BB14" s="137"/>
    </row>
    <row r="15" spans="1:61" x14ac:dyDescent="0.3">
      <c r="A15" s="14">
        <v>6</v>
      </c>
      <c r="B15" s="19" t="s">
        <v>18</v>
      </c>
      <c r="C15" s="115">
        <v>1500000</v>
      </c>
      <c r="D15" s="25">
        <v>1500000</v>
      </c>
      <c r="E15" s="25"/>
      <c r="F15" s="26"/>
      <c r="G15" s="27"/>
      <c r="H15" s="27">
        <v>957834</v>
      </c>
      <c r="I15" s="27"/>
      <c r="J15" s="28"/>
      <c r="K15" s="29"/>
      <c r="L15" s="28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16">
        <f t="shared" si="2"/>
        <v>957834</v>
      </c>
      <c r="AE15" s="16">
        <f t="shared" si="0"/>
        <v>957834</v>
      </c>
      <c r="AF15" s="23">
        <f t="shared" si="1"/>
        <v>1</v>
      </c>
      <c r="AH15" s="2">
        <f>1024882.38-(1024882.38*7/107)</f>
        <v>957834</v>
      </c>
    </row>
    <row r="16" spans="1:61" x14ac:dyDescent="0.3">
      <c r="A16" s="30"/>
      <c r="B16" s="31" t="s">
        <v>19</v>
      </c>
      <c r="C16" s="32"/>
      <c r="D16" s="33"/>
      <c r="E16" s="33"/>
      <c r="F16" s="34"/>
      <c r="G16" s="35"/>
      <c r="H16" s="35"/>
      <c r="I16" s="35"/>
      <c r="J16" s="36"/>
      <c r="K16" s="37"/>
      <c r="L16" s="36"/>
      <c r="M16" s="37"/>
      <c r="N16" s="37"/>
      <c r="O16" s="37"/>
      <c r="P16" s="37"/>
      <c r="Q16" s="37"/>
      <c r="R16" s="37"/>
      <c r="S16" s="37"/>
      <c r="T16" s="37"/>
      <c r="U16" s="37"/>
      <c r="V16" s="37"/>
      <c r="W16" s="37"/>
      <c r="X16" s="37"/>
      <c r="Y16" s="37"/>
      <c r="Z16" s="37"/>
      <c r="AA16" s="37"/>
      <c r="AB16" s="37"/>
      <c r="AC16" s="37"/>
      <c r="AD16" s="36"/>
      <c r="AE16" s="16">
        <f t="shared" si="0"/>
        <v>0</v>
      </c>
      <c r="AF16" s="38" t="e">
        <f t="shared" si="1"/>
        <v>#DIV/0!</v>
      </c>
    </row>
    <row r="17" spans="1:36" x14ac:dyDescent="0.3">
      <c r="A17" s="14">
        <v>1</v>
      </c>
      <c r="B17" s="19" t="s">
        <v>114</v>
      </c>
      <c r="C17" s="20">
        <v>12000</v>
      </c>
      <c r="D17" s="17"/>
      <c r="E17" s="17">
        <v>12000</v>
      </c>
      <c r="F17" s="21"/>
      <c r="G17" s="22">
        <v>9719.6</v>
      </c>
      <c r="H17" s="22"/>
      <c r="I17" s="22"/>
      <c r="J17" s="16"/>
      <c r="K17" s="18"/>
      <c r="L17" s="16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6">
        <f t="shared" si="2"/>
        <v>9719.6</v>
      </c>
      <c r="AE17" s="16">
        <f t="shared" si="0"/>
        <v>0</v>
      </c>
      <c r="AF17" s="23">
        <f t="shared" si="1"/>
        <v>0</v>
      </c>
    </row>
    <row r="18" spans="1:36" x14ac:dyDescent="0.3">
      <c r="A18" s="14">
        <v>2</v>
      </c>
      <c r="B18" s="19" t="s">
        <v>115</v>
      </c>
      <c r="C18" s="20">
        <v>146000</v>
      </c>
      <c r="D18" s="17">
        <v>146000</v>
      </c>
      <c r="E18" s="17"/>
      <c r="F18" s="21">
        <v>95200</v>
      </c>
      <c r="G18" s="22"/>
      <c r="H18" s="22"/>
      <c r="I18" s="22"/>
      <c r="J18" s="16"/>
      <c r="K18" s="18"/>
      <c r="L18" s="16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6">
        <f t="shared" si="2"/>
        <v>95200</v>
      </c>
      <c r="AE18" s="16">
        <f t="shared" si="0"/>
        <v>95200</v>
      </c>
      <c r="AF18" s="23">
        <f t="shared" si="1"/>
        <v>1</v>
      </c>
    </row>
    <row r="19" spans="1:36" x14ac:dyDescent="0.3">
      <c r="A19" s="14"/>
      <c r="B19" s="19"/>
      <c r="C19" s="20"/>
      <c r="D19" s="17"/>
      <c r="E19" s="17"/>
      <c r="F19" s="21"/>
      <c r="G19" s="22"/>
      <c r="H19" s="22"/>
      <c r="I19" s="22"/>
      <c r="J19" s="16"/>
      <c r="K19" s="18"/>
      <c r="L19" s="16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6">
        <f t="shared" si="2"/>
        <v>0</v>
      </c>
      <c r="AE19" s="16">
        <f t="shared" si="0"/>
        <v>0</v>
      </c>
      <c r="AF19" s="23" t="e">
        <f t="shared" si="1"/>
        <v>#DIV/0!</v>
      </c>
    </row>
    <row r="20" spans="1:36" x14ac:dyDescent="0.3">
      <c r="A20" s="14"/>
      <c r="B20" s="19"/>
      <c r="C20" s="20"/>
      <c r="D20" s="17"/>
      <c r="E20" s="17"/>
      <c r="F20" s="21"/>
      <c r="G20" s="22"/>
      <c r="H20" s="22"/>
      <c r="I20" s="22"/>
      <c r="J20" s="16"/>
      <c r="K20" s="18"/>
      <c r="L20" s="16"/>
      <c r="M20" s="18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18"/>
      <c r="Y20" s="18"/>
      <c r="Z20" s="18"/>
      <c r="AA20" s="18"/>
      <c r="AB20" s="18"/>
      <c r="AC20" s="18"/>
      <c r="AD20" s="16">
        <f t="shared" si="2"/>
        <v>0</v>
      </c>
      <c r="AE20" s="16">
        <f t="shared" si="0"/>
        <v>0</v>
      </c>
      <c r="AF20" s="23" t="e">
        <f t="shared" si="1"/>
        <v>#DIV/0!</v>
      </c>
    </row>
    <row r="21" spans="1:36" x14ac:dyDescent="0.3">
      <c r="A21" s="14"/>
      <c r="B21" s="19"/>
      <c r="C21" s="20"/>
      <c r="D21" s="17"/>
      <c r="E21" s="17"/>
      <c r="F21" s="21"/>
      <c r="G21" s="22"/>
      <c r="H21" s="22"/>
      <c r="I21" s="22"/>
      <c r="J21" s="16"/>
      <c r="K21" s="18"/>
      <c r="L21" s="16"/>
      <c r="M21" s="18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6">
        <f t="shared" si="2"/>
        <v>0</v>
      </c>
      <c r="AE21" s="16">
        <f t="shared" si="0"/>
        <v>0</v>
      </c>
      <c r="AF21" s="23" t="e">
        <f t="shared" si="1"/>
        <v>#DIV/0!</v>
      </c>
    </row>
    <row r="22" spans="1:36" x14ac:dyDescent="0.3">
      <c r="A22" s="14"/>
      <c r="B22" s="19"/>
      <c r="C22" s="20"/>
      <c r="D22" s="17"/>
      <c r="E22" s="17"/>
      <c r="F22" s="21"/>
      <c r="G22" s="22"/>
      <c r="H22" s="22"/>
      <c r="I22" s="22"/>
      <c r="J22" s="16"/>
      <c r="K22" s="18"/>
      <c r="L22" s="16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6">
        <f t="shared" si="2"/>
        <v>0</v>
      </c>
      <c r="AE22" s="16">
        <f t="shared" si="0"/>
        <v>0</v>
      </c>
      <c r="AF22" s="23" t="e">
        <f t="shared" si="1"/>
        <v>#DIV/0!</v>
      </c>
    </row>
    <row r="23" spans="1:36" x14ac:dyDescent="0.3">
      <c r="A23" s="14"/>
      <c r="B23" s="19"/>
      <c r="C23" s="20"/>
      <c r="D23" s="17"/>
      <c r="E23" s="17"/>
      <c r="F23" s="21"/>
      <c r="G23" s="22"/>
      <c r="H23" s="22"/>
      <c r="I23" s="22"/>
      <c r="J23" s="16"/>
      <c r="K23" s="18"/>
      <c r="L23" s="16"/>
      <c r="M23" s="18"/>
      <c r="N23" s="18"/>
      <c r="O23" s="18"/>
      <c r="P23" s="18"/>
      <c r="Q23" s="18"/>
      <c r="R23" s="18"/>
      <c r="S23" s="18"/>
      <c r="T23" s="18"/>
      <c r="U23" s="18"/>
      <c r="V23" s="18"/>
      <c r="W23" s="18"/>
      <c r="X23" s="18"/>
      <c r="Y23" s="18"/>
      <c r="Z23" s="18"/>
      <c r="AA23" s="18"/>
      <c r="AB23" s="18"/>
      <c r="AC23" s="18"/>
      <c r="AD23" s="16">
        <f t="shared" si="2"/>
        <v>0</v>
      </c>
      <c r="AE23" s="16">
        <f t="shared" si="0"/>
        <v>0</v>
      </c>
      <c r="AF23" s="23" t="e">
        <f t="shared" si="1"/>
        <v>#DIV/0!</v>
      </c>
    </row>
    <row r="24" spans="1:36" x14ac:dyDescent="0.3">
      <c r="A24" s="14"/>
      <c r="B24" s="19"/>
      <c r="C24" s="20"/>
      <c r="D24" s="17"/>
      <c r="E24" s="17"/>
      <c r="F24" s="21"/>
      <c r="G24" s="22"/>
      <c r="H24" s="22"/>
      <c r="I24" s="22"/>
      <c r="J24" s="16"/>
      <c r="K24" s="18"/>
      <c r="L24" s="16"/>
      <c r="M24" s="18"/>
      <c r="N24" s="18"/>
      <c r="O24" s="18"/>
      <c r="P24" s="18"/>
      <c r="Q24" s="18"/>
      <c r="R24" s="18"/>
      <c r="S24" s="18"/>
      <c r="T24" s="18"/>
      <c r="U24" s="18"/>
      <c r="V24" s="18"/>
      <c r="W24" s="18"/>
      <c r="X24" s="18"/>
      <c r="Y24" s="18"/>
      <c r="Z24" s="18"/>
      <c r="AA24" s="18"/>
      <c r="AB24" s="18"/>
      <c r="AC24" s="18"/>
      <c r="AD24" s="16">
        <f t="shared" si="2"/>
        <v>0</v>
      </c>
      <c r="AE24" s="16">
        <f t="shared" si="0"/>
        <v>0</v>
      </c>
      <c r="AF24" s="23" t="e">
        <f t="shared" si="1"/>
        <v>#DIV/0!</v>
      </c>
    </row>
    <row r="25" spans="1:36" x14ac:dyDescent="0.3">
      <c r="A25" s="14"/>
      <c r="B25" s="19"/>
      <c r="C25" s="20"/>
      <c r="D25" s="17"/>
      <c r="E25" s="17"/>
      <c r="F25" s="21"/>
      <c r="G25" s="22"/>
      <c r="H25" s="22"/>
      <c r="I25" s="22"/>
      <c r="J25" s="16"/>
      <c r="K25" s="18"/>
      <c r="L25" s="16"/>
      <c r="M25" s="18"/>
      <c r="N25" s="18"/>
      <c r="O25" s="18"/>
      <c r="P25" s="18"/>
      <c r="Q25" s="18"/>
      <c r="R25" s="18"/>
      <c r="S25" s="18"/>
      <c r="T25" s="18"/>
      <c r="U25" s="18"/>
      <c r="V25" s="18"/>
      <c r="W25" s="18"/>
      <c r="X25" s="18"/>
      <c r="Y25" s="18"/>
      <c r="Z25" s="18"/>
      <c r="AA25" s="18"/>
      <c r="AB25" s="18"/>
      <c r="AC25" s="18"/>
      <c r="AD25" s="16"/>
      <c r="AE25" s="16">
        <f t="shared" si="0"/>
        <v>0</v>
      </c>
      <c r="AF25" s="23"/>
    </row>
    <row r="26" spans="1:36" x14ac:dyDescent="0.3">
      <c r="A26" s="14"/>
      <c r="B26" s="19"/>
      <c r="C26" s="20"/>
      <c r="D26" s="17"/>
      <c r="E26" s="17"/>
      <c r="F26" s="21"/>
      <c r="G26" s="22"/>
      <c r="H26" s="22"/>
      <c r="I26" s="22"/>
      <c r="J26" s="16"/>
      <c r="K26" s="18"/>
      <c r="L26" s="16"/>
      <c r="M26" s="18"/>
      <c r="N26" s="18"/>
      <c r="O26" s="18"/>
      <c r="P26" s="18"/>
      <c r="Q26" s="18"/>
      <c r="R26" s="18"/>
      <c r="S26" s="18"/>
      <c r="T26" s="18"/>
      <c r="U26" s="18"/>
      <c r="V26" s="18"/>
      <c r="W26" s="18"/>
      <c r="X26" s="18"/>
      <c r="Y26" s="18"/>
      <c r="Z26" s="18"/>
      <c r="AA26" s="18"/>
      <c r="AB26" s="18"/>
      <c r="AC26" s="18"/>
      <c r="AD26" s="16">
        <f t="shared" si="2"/>
        <v>0</v>
      </c>
      <c r="AE26" s="16">
        <f t="shared" si="0"/>
        <v>0</v>
      </c>
      <c r="AF26" s="23" t="e">
        <f t="shared" si="1"/>
        <v>#DIV/0!</v>
      </c>
    </row>
    <row r="27" spans="1:36" ht="18.75" customHeight="1" x14ac:dyDescent="0.3">
      <c r="A27" s="30"/>
      <c r="B27" s="31" t="s">
        <v>20</v>
      </c>
      <c r="C27" s="32"/>
      <c r="D27" s="33"/>
      <c r="E27" s="33"/>
      <c r="F27" s="34"/>
      <c r="G27" s="35"/>
      <c r="H27" s="35"/>
      <c r="I27" s="35"/>
      <c r="J27" s="36"/>
      <c r="K27" s="37"/>
      <c r="L27" s="36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6"/>
      <c r="AE27" s="16">
        <f t="shared" si="0"/>
        <v>0</v>
      </c>
      <c r="AF27" s="38" t="e">
        <f t="shared" si="1"/>
        <v>#DIV/0!</v>
      </c>
    </row>
    <row r="28" spans="1:36" ht="18.75" customHeight="1" x14ac:dyDescent="0.3">
      <c r="A28" s="14">
        <v>1</v>
      </c>
      <c r="B28" s="19" t="s">
        <v>21</v>
      </c>
      <c r="C28" s="115">
        <v>0</v>
      </c>
      <c r="D28" s="17">
        <v>0</v>
      </c>
      <c r="E28" s="17"/>
      <c r="F28" s="21"/>
      <c r="G28" s="22"/>
      <c r="H28" s="22"/>
      <c r="I28" s="22"/>
      <c r="J28" s="16"/>
      <c r="K28" s="18"/>
      <c r="L28" s="16"/>
      <c r="M28" s="18"/>
      <c r="N28" s="18"/>
      <c r="O28" s="18"/>
      <c r="P28" s="18"/>
      <c r="Q28" s="18"/>
      <c r="R28" s="18"/>
      <c r="S28" s="18"/>
      <c r="T28" s="18"/>
      <c r="U28" s="18"/>
      <c r="V28" s="18"/>
      <c r="W28" s="18"/>
      <c r="X28" s="18"/>
      <c r="Y28" s="18"/>
      <c r="Z28" s="18"/>
      <c r="AA28" s="18"/>
      <c r="AB28" s="18"/>
      <c r="AC28" s="18"/>
      <c r="AD28" s="16">
        <f t="shared" si="2"/>
        <v>0</v>
      </c>
      <c r="AE28" s="16">
        <f t="shared" si="0"/>
        <v>0</v>
      </c>
      <c r="AF28" s="23" t="e">
        <f t="shared" si="1"/>
        <v>#DIV/0!</v>
      </c>
    </row>
    <row r="29" spans="1:36" ht="18.75" customHeight="1" x14ac:dyDescent="0.3">
      <c r="A29" s="14">
        <v>2</v>
      </c>
      <c r="B29" s="19" t="s">
        <v>22</v>
      </c>
      <c r="C29" s="115">
        <v>322000</v>
      </c>
      <c r="D29" s="17">
        <v>322000</v>
      </c>
      <c r="E29" s="17"/>
      <c r="F29" s="21">
        <v>315514</v>
      </c>
      <c r="G29" s="22"/>
      <c r="H29" s="22"/>
      <c r="I29" s="22"/>
      <c r="J29" s="16"/>
      <c r="K29" s="18"/>
      <c r="L29" s="16"/>
      <c r="M29" s="18"/>
      <c r="N29" s="18"/>
      <c r="O29" s="18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6">
        <f t="shared" si="2"/>
        <v>315514</v>
      </c>
      <c r="AE29" s="16">
        <f t="shared" si="0"/>
        <v>315514</v>
      </c>
      <c r="AF29" s="23">
        <f t="shared" si="1"/>
        <v>1</v>
      </c>
      <c r="AJ29" s="140">
        <v>315514</v>
      </c>
    </row>
    <row r="30" spans="1:36" ht="18.75" customHeight="1" x14ac:dyDescent="0.3">
      <c r="A30" s="14">
        <v>3</v>
      </c>
      <c r="B30" s="19" t="s">
        <v>23</v>
      </c>
      <c r="C30" s="115">
        <v>6166000</v>
      </c>
      <c r="D30" s="17">
        <v>6166000</v>
      </c>
      <c r="E30" s="17"/>
      <c r="F30" s="21">
        <v>5876112.1500000004</v>
      </c>
      <c r="G30" s="22"/>
      <c r="H30" s="22"/>
      <c r="I30" s="22"/>
      <c r="J30" s="16"/>
      <c r="K30" s="18"/>
      <c r="L30" s="16"/>
      <c r="M30" s="18"/>
      <c r="N30" s="18"/>
      <c r="O30" s="18"/>
      <c r="P30" s="18"/>
      <c r="Q30" s="18"/>
      <c r="R30" s="18"/>
      <c r="S30" s="18"/>
      <c r="T30" s="18"/>
      <c r="U30" s="18"/>
      <c r="V30" s="18"/>
      <c r="W30" s="18"/>
      <c r="X30" s="18"/>
      <c r="Y30" s="18"/>
      <c r="Z30" s="18"/>
      <c r="AA30" s="18"/>
      <c r="AB30" s="18"/>
      <c r="AC30" s="18"/>
      <c r="AD30" s="16">
        <f>SUM(F30:AC30)</f>
        <v>5876112.1500000004</v>
      </c>
      <c r="AE30" s="16">
        <f t="shared" si="0"/>
        <v>5876112.1500000004</v>
      </c>
      <c r="AF30" s="23">
        <f t="shared" si="1"/>
        <v>1</v>
      </c>
      <c r="AJ30" s="140">
        <v>5876112.1500000004</v>
      </c>
    </row>
    <row r="31" spans="1:36" x14ac:dyDescent="0.3">
      <c r="A31" s="14">
        <v>4</v>
      </c>
      <c r="B31" s="19" t="s">
        <v>24</v>
      </c>
      <c r="C31" s="115">
        <v>2000000</v>
      </c>
      <c r="D31" s="17">
        <v>2000000</v>
      </c>
      <c r="E31" s="17"/>
      <c r="F31" s="21"/>
      <c r="G31" s="22"/>
      <c r="H31" s="22">
        <v>1801156</v>
      </c>
      <c r="I31" s="22"/>
      <c r="J31" s="16"/>
      <c r="K31" s="18"/>
      <c r="L31" s="16"/>
      <c r="M31" s="18"/>
      <c r="N31" s="18"/>
      <c r="O31" s="18"/>
      <c r="P31" s="18"/>
      <c r="Q31" s="18"/>
      <c r="R31" s="18"/>
      <c r="S31" s="18"/>
      <c r="T31" s="18"/>
      <c r="U31" s="18"/>
      <c r="V31" s="18"/>
      <c r="W31" s="18"/>
      <c r="X31" s="18"/>
      <c r="Y31" s="18"/>
      <c r="Z31" s="18"/>
      <c r="AA31" s="18"/>
      <c r="AB31" s="18"/>
      <c r="AC31" s="18"/>
      <c r="AD31" s="16">
        <f>SUM(F31:AC31)</f>
        <v>1801156</v>
      </c>
      <c r="AE31" s="16">
        <f t="shared" si="0"/>
        <v>1801156</v>
      </c>
      <c r="AF31" s="23">
        <f t="shared" si="1"/>
        <v>1</v>
      </c>
      <c r="AH31" s="2">
        <f>1927236.92-(1927236.92*7/107)</f>
        <v>1801156</v>
      </c>
    </row>
    <row r="32" spans="1:36" x14ac:dyDescent="0.3">
      <c r="A32" s="14">
        <v>5</v>
      </c>
      <c r="B32" s="19" t="s">
        <v>25</v>
      </c>
      <c r="C32" s="115">
        <v>4970000</v>
      </c>
      <c r="D32" s="17">
        <v>4970000</v>
      </c>
      <c r="E32" s="17"/>
      <c r="F32" s="21">
        <v>29900</v>
      </c>
      <c r="G32" s="22"/>
      <c r="H32" s="22"/>
      <c r="I32" s="22"/>
      <c r="J32" s="16"/>
      <c r="K32" s="18"/>
      <c r="L32" s="16"/>
      <c r="M32" s="18"/>
      <c r="N32" s="18"/>
      <c r="O32" s="18"/>
      <c r="P32" s="18"/>
      <c r="Q32" s="18"/>
      <c r="R32" s="18"/>
      <c r="S32" s="18"/>
      <c r="T32" s="18"/>
      <c r="U32" s="18"/>
      <c r="V32" s="18"/>
      <c r="W32" s="18"/>
      <c r="X32" s="18"/>
      <c r="Y32" s="18"/>
      <c r="Z32" s="18"/>
      <c r="AA32" s="18"/>
      <c r="AB32" s="18"/>
      <c r="AC32" s="18"/>
      <c r="AD32" s="16">
        <f t="shared" si="2"/>
        <v>29900</v>
      </c>
      <c r="AE32" s="16">
        <f t="shared" si="0"/>
        <v>29900</v>
      </c>
      <c r="AF32" s="23">
        <f t="shared" si="1"/>
        <v>1</v>
      </c>
    </row>
    <row r="33" spans="1:51" x14ac:dyDescent="0.3">
      <c r="A33" s="14"/>
      <c r="B33" s="139" t="s">
        <v>117</v>
      </c>
      <c r="C33" s="20"/>
      <c r="D33" s="17"/>
      <c r="E33" s="17"/>
      <c r="F33" s="21"/>
      <c r="G33" s="22"/>
      <c r="H33" s="22"/>
      <c r="I33" s="22"/>
      <c r="J33" s="16"/>
      <c r="K33" s="18"/>
      <c r="L33" s="16"/>
      <c r="M33" s="18"/>
      <c r="N33" s="18"/>
      <c r="O33" s="18"/>
      <c r="P33" s="18"/>
      <c r="Q33" s="18"/>
      <c r="R33" s="18"/>
      <c r="S33" s="18"/>
      <c r="T33" s="18"/>
      <c r="U33" s="18"/>
      <c r="V33" s="18"/>
      <c r="W33" s="18"/>
      <c r="X33" s="18"/>
      <c r="Y33" s="18"/>
      <c r="Z33" s="18"/>
      <c r="AA33" s="18"/>
      <c r="AB33" s="18"/>
      <c r="AC33" s="18"/>
      <c r="AD33" s="16">
        <f t="shared" si="2"/>
        <v>0</v>
      </c>
      <c r="AE33" s="16">
        <f t="shared" si="0"/>
        <v>0</v>
      </c>
      <c r="AF33" s="23" t="e">
        <f t="shared" si="1"/>
        <v>#DIV/0!</v>
      </c>
      <c r="AJ33" s="2">
        <v>29900</v>
      </c>
    </row>
    <row r="34" spans="1:51" x14ac:dyDescent="0.3">
      <c r="A34" s="14">
        <v>6</v>
      </c>
      <c r="B34" s="19" t="s">
        <v>160</v>
      </c>
      <c r="C34" s="20">
        <f>H34+J34</f>
        <v>64962.61</v>
      </c>
      <c r="D34" s="17">
        <f>C34</f>
        <v>64962.61</v>
      </c>
      <c r="E34" s="17"/>
      <c r="F34" s="21"/>
      <c r="G34" s="22"/>
      <c r="H34" s="22">
        <v>45878.5</v>
      </c>
      <c r="I34" s="22"/>
      <c r="J34" s="16">
        <v>19084.11</v>
      </c>
      <c r="K34" s="18"/>
      <c r="L34" s="16"/>
      <c r="M34" s="18"/>
      <c r="N34" s="18"/>
      <c r="O34" s="18"/>
      <c r="P34" s="18"/>
      <c r="Q34" s="18"/>
      <c r="R34" s="18"/>
      <c r="S34" s="18"/>
      <c r="T34" s="18"/>
      <c r="U34" s="18"/>
      <c r="V34" s="18"/>
      <c r="W34" s="18"/>
      <c r="X34" s="18"/>
      <c r="Y34" s="18"/>
      <c r="Z34" s="18"/>
      <c r="AA34" s="18"/>
      <c r="AB34" s="18"/>
      <c r="AC34" s="18"/>
      <c r="AD34" s="16">
        <f t="shared" si="2"/>
        <v>64962.61</v>
      </c>
      <c r="AE34" s="16">
        <f t="shared" si="0"/>
        <v>64962.61</v>
      </c>
      <c r="AF34" s="23">
        <f t="shared" si="1"/>
        <v>1</v>
      </c>
      <c r="AH34" s="206">
        <v>45878.5</v>
      </c>
      <c r="AI34" s="208">
        <v>19084.11</v>
      </c>
    </row>
    <row r="35" spans="1:51" x14ac:dyDescent="0.3">
      <c r="A35" s="14">
        <v>7</v>
      </c>
      <c r="B35" s="19" t="s">
        <v>220</v>
      </c>
      <c r="C35" s="20">
        <v>12000</v>
      </c>
      <c r="D35" s="17">
        <v>12000</v>
      </c>
      <c r="E35" s="17"/>
      <c r="F35" s="21"/>
      <c r="G35" s="22"/>
      <c r="H35" s="22"/>
      <c r="I35" s="22"/>
      <c r="J35" s="16"/>
      <c r="K35" s="18"/>
      <c r="L35" s="16">
        <v>12000</v>
      </c>
      <c r="M35" s="18"/>
      <c r="N35" s="18"/>
      <c r="O35" s="18"/>
      <c r="P35" s="18"/>
      <c r="Q35" s="18"/>
      <c r="R35" s="18"/>
      <c r="S35" s="18"/>
      <c r="T35" s="18"/>
      <c r="U35" s="18"/>
      <c r="V35" s="18"/>
      <c r="W35" s="18"/>
      <c r="X35" s="18"/>
      <c r="Y35" s="18"/>
      <c r="Z35" s="18"/>
      <c r="AA35" s="18"/>
      <c r="AB35" s="18"/>
      <c r="AC35" s="18"/>
      <c r="AD35" s="16">
        <f t="shared" si="2"/>
        <v>12000</v>
      </c>
      <c r="AE35" s="16">
        <f t="shared" si="0"/>
        <v>12000</v>
      </c>
      <c r="AF35" s="23">
        <f t="shared" si="1"/>
        <v>1</v>
      </c>
      <c r="AJ35" s="2">
        <v>12000</v>
      </c>
    </row>
    <row r="36" spans="1:51" x14ac:dyDescent="0.3">
      <c r="A36" s="14"/>
      <c r="B36" s="19"/>
      <c r="C36" s="20"/>
      <c r="D36" s="17"/>
      <c r="E36" s="17"/>
      <c r="F36" s="21"/>
      <c r="G36" s="22"/>
      <c r="H36" s="22"/>
      <c r="I36" s="22"/>
      <c r="J36" s="16"/>
      <c r="K36" s="18"/>
      <c r="L36" s="16"/>
      <c r="M36" s="18"/>
      <c r="N36" s="18"/>
      <c r="O36" s="18"/>
      <c r="P36" s="18"/>
      <c r="Q36" s="18"/>
      <c r="R36" s="18"/>
      <c r="S36" s="18"/>
      <c r="T36" s="18"/>
      <c r="U36" s="18"/>
      <c r="V36" s="18"/>
      <c r="W36" s="18"/>
      <c r="X36" s="18"/>
      <c r="Y36" s="18"/>
      <c r="Z36" s="18"/>
      <c r="AA36" s="18"/>
      <c r="AB36" s="18"/>
      <c r="AC36" s="18"/>
      <c r="AD36" s="16"/>
      <c r="AE36" s="16"/>
      <c r="AF36" s="23"/>
    </row>
    <row r="37" spans="1:51" x14ac:dyDescent="0.3">
      <c r="A37" s="14"/>
      <c r="B37" s="19"/>
      <c r="C37" s="20"/>
      <c r="D37" s="17"/>
      <c r="E37" s="17"/>
      <c r="F37" s="21"/>
      <c r="G37" s="22"/>
      <c r="H37" s="22"/>
      <c r="I37" s="22"/>
      <c r="J37" s="16"/>
      <c r="K37" s="18"/>
      <c r="L37" s="16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6">
        <f>SUM(F37:AC37)</f>
        <v>0</v>
      </c>
      <c r="AE37" s="16">
        <f t="shared" si="0"/>
        <v>0</v>
      </c>
      <c r="AF37" s="23" t="e">
        <f>AE37/AD37</f>
        <v>#DIV/0!</v>
      </c>
    </row>
    <row r="38" spans="1:51" x14ac:dyDescent="0.3">
      <c r="A38" s="39"/>
      <c r="B38" s="40" t="s">
        <v>26</v>
      </c>
      <c r="C38" s="41"/>
      <c r="D38" s="42"/>
      <c r="E38" s="42"/>
      <c r="F38" s="43"/>
      <c r="G38" s="44"/>
      <c r="H38" s="44"/>
      <c r="I38" s="44"/>
      <c r="J38" s="42"/>
      <c r="K38" s="45"/>
      <c r="L38" s="42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5"/>
      <c r="Y38" s="45"/>
      <c r="Z38" s="45"/>
      <c r="AA38" s="45"/>
      <c r="AB38" s="45"/>
      <c r="AC38" s="45"/>
      <c r="AD38" s="42">
        <f t="shared" si="2"/>
        <v>0</v>
      </c>
      <c r="AE38" s="42">
        <f t="shared" ref="AE38" si="3">F38+H38+J38</f>
        <v>0</v>
      </c>
      <c r="AF38" s="46" t="e">
        <f t="shared" si="1"/>
        <v>#DIV/0!</v>
      </c>
    </row>
    <row r="39" spans="1:51" x14ac:dyDescent="0.3">
      <c r="A39" s="14"/>
      <c r="B39" s="15"/>
      <c r="C39" s="20"/>
      <c r="D39" s="16"/>
      <c r="E39" s="16"/>
      <c r="F39" s="47"/>
      <c r="G39" s="22"/>
      <c r="H39" s="22"/>
      <c r="I39" s="22"/>
      <c r="J39" s="16"/>
      <c r="K39" s="18"/>
      <c r="L39" s="16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6"/>
      <c r="AE39" s="16"/>
      <c r="AF39" s="23"/>
    </row>
    <row r="40" spans="1:51" s="50" customFormat="1" x14ac:dyDescent="0.3">
      <c r="A40" s="48"/>
      <c r="B40" s="48" t="s">
        <v>27</v>
      </c>
      <c r="C40" s="20">
        <f t="shared" ref="C40:AC40" si="4">SUM(C9:C38)</f>
        <v>109492962.61</v>
      </c>
      <c r="D40" s="20">
        <f t="shared" si="4"/>
        <v>109480962.61</v>
      </c>
      <c r="E40" s="20">
        <f t="shared" si="4"/>
        <v>12000</v>
      </c>
      <c r="F40" s="20">
        <f t="shared" si="4"/>
        <v>6316726.1500000004</v>
      </c>
      <c r="G40" s="20">
        <f t="shared" si="4"/>
        <v>9719.6</v>
      </c>
      <c r="H40" s="20">
        <f t="shared" si="4"/>
        <v>4850277.53</v>
      </c>
      <c r="I40" s="20">
        <f t="shared" si="4"/>
        <v>0</v>
      </c>
      <c r="J40" s="20">
        <f t="shared" si="4"/>
        <v>767706.53990654205</v>
      </c>
      <c r="K40" s="20">
        <f t="shared" si="4"/>
        <v>0</v>
      </c>
      <c r="L40" s="20">
        <f>SUM(L9:L38)</f>
        <v>9708320.5607476644</v>
      </c>
      <c r="M40" s="20">
        <f t="shared" si="4"/>
        <v>0</v>
      </c>
      <c r="N40" s="20">
        <f t="shared" si="4"/>
        <v>0</v>
      </c>
      <c r="O40" s="20">
        <f t="shared" si="4"/>
        <v>0</v>
      </c>
      <c r="P40" s="20">
        <f t="shared" si="4"/>
        <v>0</v>
      </c>
      <c r="Q40" s="20">
        <f t="shared" si="4"/>
        <v>0</v>
      </c>
      <c r="R40" s="20">
        <f t="shared" si="4"/>
        <v>0</v>
      </c>
      <c r="S40" s="20">
        <f t="shared" si="4"/>
        <v>0</v>
      </c>
      <c r="T40" s="20">
        <f t="shared" si="4"/>
        <v>0</v>
      </c>
      <c r="U40" s="20">
        <f t="shared" si="4"/>
        <v>0</v>
      </c>
      <c r="V40" s="20">
        <f t="shared" si="4"/>
        <v>0</v>
      </c>
      <c r="W40" s="20">
        <f t="shared" si="4"/>
        <v>0</v>
      </c>
      <c r="X40" s="20">
        <f t="shared" si="4"/>
        <v>0</v>
      </c>
      <c r="Y40" s="20">
        <f t="shared" si="4"/>
        <v>0</v>
      </c>
      <c r="Z40" s="20">
        <f t="shared" si="4"/>
        <v>0</v>
      </c>
      <c r="AA40" s="20">
        <f t="shared" si="4"/>
        <v>0</v>
      </c>
      <c r="AB40" s="20">
        <f t="shared" si="4"/>
        <v>0</v>
      </c>
      <c r="AC40" s="20">
        <f t="shared" si="4"/>
        <v>0</v>
      </c>
      <c r="AD40" s="20">
        <f>SUM(AD9:AD33)</f>
        <v>21575787.770654205</v>
      </c>
      <c r="AE40" s="20">
        <f>SUM(AE9:AE33)</f>
        <v>21566068.170654207</v>
      </c>
      <c r="AF40" s="49">
        <f>AE40/AD40</f>
        <v>0.99954951355179633</v>
      </c>
    </row>
    <row r="41" spans="1:51" s="50" customFormat="1" x14ac:dyDescent="0.3">
      <c r="A41" s="211"/>
      <c r="B41" s="211"/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2"/>
    </row>
    <row r="42" spans="1:51" x14ac:dyDescent="0.3">
      <c r="A42" s="53"/>
      <c r="B42" s="2" t="s">
        <v>28</v>
      </c>
      <c r="C42" s="2"/>
      <c r="D42" s="54">
        <f>D40</f>
        <v>109480962.61</v>
      </c>
      <c r="E42" s="55"/>
      <c r="G42" s="57"/>
      <c r="H42" s="57"/>
      <c r="I42" s="57"/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2"/>
      <c r="AE42" s="2"/>
    </row>
    <row r="43" spans="1:51" ht="19.5" thickBot="1" x14ac:dyDescent="0.35">
      <c r="B43" s="50" t="s">
        <v>29</v>
      </c>
      <c r="C43" s="2"/>
      <c r="D43" s="58">
        <f>SUM(D42*0.3)</f>
        <v>32844288.783</v>
      </c>
      <c r="E43" s="59"/>
      <c r="AD43" s="50"/>
      <c r="AE43" s="2"/>
    </row>
    <row r="44" spans="1:51" ht="19.5" thickTop="1" x14ac:dyDescent="0.3">
      <c r="C44" s="2"/>
      <c r="D44" s="2"/>
      <c r="E44" s="60"/>
      <c r="AD44" s="2"/>
      <c r="AE44" s="2"/>
      <c r="AF44" s="61"/>
    </row>
    <row r="45" spans="1:51" x14ac:dyDescent="0.3">
      <c r="B45" s="2" t="s">
        <v>222</v>
      </c>
      <c r="C45" s="2"/>
      <c r="D45" s="59">
        <f>SUM(AE40)</f>
        <v>21566068.170654207</v>
      </c>
      <c r="E45" s="61"/>
      <c r="L45" s="20"/>
    </row>
    <row r="46" spans="1:51" x14ac:dyDescent="0.3">
      <c r="B46" s="50" t="s">
        <v>30</v>
      </c>
      <c r="D46" s="62">
        <f>SUM(D45/D42)</f>
        <v>0.19698464149861578</v>
      </c>
    </row>
    <row r="48" spans="1:51" s="56" customFormat="1" x14ac:dyDescent="0.3">
      <c r="A48" s="2"/>
      <c r="B48" s="2" t="s">
        <v>31</v>
      </c>
      <c r="C48" s="2"/>
      <c r="D48" s="60">
        <f>D45-D43</f>
        <v>-11278220.612345792</v>
      </c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</row>
    <row r="51" spans="1:61" s="56" customFormat="1" x14ac:dyDescent="0.3">
      <c r="A51" s="2"/>
      <c r="B51" s="2"/>
      <c r="C51" s="125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</row>
  </sheetData>
  <mergeCells count="46">
    <mergeCell ref="AB5:AC5"/>
    <mergeCell ref="AD5:AF5"/>
    <mergeCell ref="A1:AF1"/>
    <mergeCell ref="A2:AF2"/>
    <mergeCell ref="A3:AF3"/>
    <mergeCell ref="F5:G5"/>
    <mergeCell ref="H5:I5"/>
    <mergeCell ref="J5:K5"/>
    <mergeCell ref="L5:M5"/>
    <mergeCell ref="N5:O5"/>
    <mergeCell ref="P5:Q5"/>
    <mergeCell ref="R5:S5"/>
    <mergeCell ref="H6:H7"/>
    <mergeCell ref="T5:U5"/>
    <mergeCell ref="V5:W5"/>
    <mergeCell ref="X5:Y5"/>
    <mergeCell ref="Z5:AA5"/>
    <mergeCell ref="T6:T7"/>
    <mergeCell ref="I6:I7"/>
    <mergeCell ref="J6:J7"/>
    <mergeCell ref="K6:K7"/>
    <mergeCell ref="L6:L7"/>
    <mergeCell ref="M6:M7"/>
    <mergeCell ref="N6:N7"/>
    <mergeCell ref="O6:O7"/>
    <mergeCell ref="P6:P7"/>
    <mergeCell ref="Q6:Q7"/>
    <mergeCell ref="R6:R7"/>
    <mergeCell ref="A6:A7"/>
    <mergeCell ref="B6:B7"/>
    <mergeCell ref="C6:E6"/>
    <mergeCell ref="F6:F7"/>
    <mergeCell ref="G6:G7"/>
    <mergeCell ref="S6:S7"/>
    <mergeCell ref="AF6:AF7"/>
    <mergeCell ref="U6:U7"/>
    <mergeCell ref="V6:V7"/>
    <mergeCell ref="W6:W7"/>
    <mergeCell ref="X6:X7"/>
    <mergeCell ref="Y6:Y7"/>
    <mergeCell ref="Z6:Z7"/>
    <mergeCell ref="AA6:AA7"/>
    <mergeCell ref="AB6:AB7"/>
    <mergeCell ref="AC6:AC7"/>
    <mergeCell ref="AD6:AD7"/>
    <mergeCell ref="AE6:AE7"/>
  </mergeCells>
  <printOptions horizontalCentered="1"/>
  <pageMargins left="0.51181102362204722" right="0.19685039370078741" top="0.41" bottom="0.12" header="0.31496062992125984" footer="0.2"/>
  <pageSetup paperSize="9" scale="52" orientation="landscape" horizontalDpi="300" verticalDpi="30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2:N34"/>
  <sheetViews>
    <sheetView topLeftCell="A16" zoomScale="60" zoomScaleNormal="60" workbookViewId="0">
      <selection activeCell="A24" sqref="A24:N33"/>
    </sheetView>
  </sheetViews>
  <sheetFormatPr defaultColWidth="9.125" defaultRowHeight="21" x14ac:dyDescent="0.35"/>
  <cols>
    <col min="1" max="1" width="6.875" style="99" bestFit="1" customWidth="1"/>
    <col min="2" max="2" width="43.5" style="64" customWidth="1"/>
    <col min="3" max="3" width="14.375" style="100" customWidth="1"/>
    <col min="4" max="4" width="13.875" style="100" customWidth="1"/>
    <col min="5" max="5" width="10.375" style="64" customWidth="1"/>
    <col min="6" max="6" width="26.5" style="64" customWidth="1"/>
    <col min="7" max="7" width="14.375" style="100" customWidth="1"/>
    <col min="8" max="8" width="20" style="101" customWidth="1"/>
    <col min="9" max="9" width="18.625" style="102" customWidth="1"/>
    <col min="10" max="10" width="17.125" style="64" customWidth="1"/>
    <col min="11" max="11" width="29.625" style="64" customWidth="1"/>
    <col min="12" max="12" width="24.375" style="64" customWidth="1"/>
    <col min="13" max="13" width="12" style="64" customWidth="1"/>
    <col min="14" max="14" width="13.25" style="64" customWidth="1"/>
    <col min="15" max="16384" width="9.125" style="64"/>
  </cols>
  <sheetData>
    <row r="2" spans="1:14" x14ac:dyDescent="0.35">
      <c r="A2" s="294" t="s">
        <v>203</v>
      </c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  <c r="N2" s="223" t="s">
        <v>32</v>
      </c>
    </row>
    <row r="3" spans="1:14" x14ac:dyDescent="0.35">
      <c r="A3" s="294" t="s">
        <v>2</v>
      </c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4" x14ac:dyDescent="0.35">
      <c r="A4" s="294" t="s">
        <v>204</v>
      </c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4" x14ac:dyDescent="0.35">
      <c r="A5" s="223"/>
      <c r="B5" s="223"/>
      <c r="C5" s="223"/>
      <c r="D5" s="223"/>
      <c r="E5" s="223"/>
      <c r="F5" s="223"/>
      <c r="G5" s="223"/>
      <c r="H5" s="223"/>
      <c r="I5" s="223"/>
      <c r="J5" s="223"/>
    </row>
    <row r="6" spans="1:14" ht="42" x14ac:dyDescent="0.35">
      <c r="A6" s="346" t="s">
        <v>33</v>
      </c>
      <c r="B6" s="295" t="s">
        <v>34</v>
      </c>
      <c r="C6" s="65" t="s">
        <v>35</v>
      </c>
      <c r="D6" s="66" t="s">
        <v>36</v>
      </c>
      <c r="E6" s="295" t="s">
        <v>37</v>
      </c>
      <c r="F6" s="295" t="s">
        <v>38</v>
      </c>
      <c r="G6" s="295"/>
      <c r="H6" s="296" t="s">
        <v>39</v>
      </c>
      <c r="I6" s="296"/>
      <c r="J6" s="297" t="s">
        <v>40</v>
      </c>
      <c r="K6" s="297" t="s">
        <v>41</v>
      </c>
      <c r="L6" s="300" t="s">
        <v>42</v>
      </c>
      <c r="M6" s="287" t="s">
        <v>43</v>
      </c>
      <c r="N6" s="288"/>
    </row>
    <row r="7" spans="1:14" ht="63" x14ac:dyDescent="0.35">
      <c r="A7" s="310"/>
      <c r="B7" s="291"/>
      <c r="C7" s="68" t="s">
        <v>44</v>
      </c>
      <c r="D7" s="69" t="s">
        <v>45</v>
      </c>
      <c r="E7" s="291"/>
      <c r="F7" s="221" t="s">
        <v>46</v>
      </c>
      <c r="G7" s="212" t="s">
        <v>47</v>
      </c>
      <c r="H7" s="71" t="s">
        <v>48</v>
      </c>
      <c r="I7" s="72" t="s">
        <v>49</v>
      </c>
      <c r="J7" s="291"/>
      <c r="K7" s="291"/>
      <c r="L7" s="300"/>
      <c r="M7" s="224" t="s">
        <v>50</v>
      </c>
      <c r="N7" s="74" t="s">
        <v>51</v>
      </c>
    </row>
    <row r="8" spans="1:14" ht="21" customHeight="1" x14ac:dyDescent="0.35">
      <c r="A8" s="272">
        <v>1</v>
      </c>
      <c r="B8" s="75" t="s">
        <v>196</v>
      </c>
      <c r="C8" s="276">
        <v>12000</v>
      </c>
      <c r="D8" s="276">
        <v>12840</v>
      </c>
      <c r="E8" s="279" t="s">
        <v>52</v>
      </c>
      <c r="F8" s="269" t="s">
        <v>197</v>
      </c>
      <c r="G8" s="262">
        <v>12840</v>
      </c>
      <c r="H8" s="269" t="s">
        <v>197</v>
      </c>
      <c r="I8" s="262">
        <v>12840</v>
      </c>
      <c r="J8" s="76"/>
      <c r="K8" s="77"/>
      <c r="L8" s="250" t="s">
        <v>223</v>
      </c>
      <c r="M8" s="256" t="s">
        <v>53</v>
      </c>
      <c r="N8" s="256"/>
    </row>
    <row r="9" spans="1:14" x14ac:dyDescent="0.35">
      <c r="A9" s="273"/>
      <c r="B9" s="78" t="s">
        <v>198</v>
      </c>
      <c r="C9" s="277"/>
      <c r="D9" s="277"/>
      <c r="E9" s="280"/>
      <c r="F9" s="270"/>
      <c r="G9" s="263"/>
      <c r="H9" s="270"/>
      <c r="I9" s="263"/>
      <c r="J9" s="219" t="s">
        <v>54</v>
      </c>
      <c r="K9" s="79" t="s">
        <v>199</v>
      </c>
      <c r="L9" s="251"/>
      <c r="M9" s="257"/>
      <c r="N9" s="257"/>
    </row>
    <row r="10" spans="1:14" x14ac:dyDescent="0.35">
      <c r="A10" s="274"/>
      <c r="B10" s="78"/>
      <c r="C10" s="277"/>
      <c r="D10" s="277"/>
      <c r="E10" s="280"/>
      <c r="F10" s="213" t="s">
        <v>200</v>
      </c>
      <c r="G10" s="215">
        <v>13963.5</v>
      </c>
      <c r="H10" s="270"/>
      <c r="I10" s="263"/>
      <c r="J10" s="219" t="s">
        <v>55</v>
      </c>
      <c r="K10" s="80" t="s">
        <v>201</v>
      </c>
      <c r="L10" s="251"/>
      <c r="M10" s="257"/>
      <c r="N10" s="257"/>
    </row>
    <row r="11" spans="1:14" x14ac:dyDescent="0.35">
      <c r="A11" s="275"/>
      <c r="B11" s="81"/>
      <c r="C11" s="278"/>
      <c r="D11" s="278"/>
      <c r="E11" s="281"/>
      <c r="F11" s="214" t="s">
        <v>202</v>
      </c>
      <c r="G11" s="216">
        <v>17655</v>
      </c>
      <c r="H11" s="271"/>
      <c r="I11" s="264"/>
      <c r="J11" s="82"/>
      <c r="K11" s="83"/>
      <c r="L11" s="252"/>
      <c r="M11" s="258"/>
      <c r="N11" s="258"/>
    </row>
    <row r="12" spans="1:14" ht="21.75" customHeight="1" x14ac:dyDescent="0.35">
      <c r="A12" s="85"/>
      <c r="B12" s="299" t="s">
        <v>58</v>
      </c>
      <c r="C12" s="299"/>
      <c r="D12" s="299"/>
      <c r="E12" s="299"/>
      <c r="F12" s="299"/>
      <c r="G12" s="299"/>
      <c r="H12" s="286"/>
      <c r="I12" s="86">
        <f>SUM(I8:I11)</f>
        <v>12840</v>
      </c>
      <c r="J12" s="87"/>
      <c r="K12" s="88"/>
      <c r="L12" s="89"/>
      <c r="M12" s="90"/>
      <c r="N12" s="91"/>
    </row>
    <row r="18" spans="1:14" x14ac:dyDescent="0.35">
      <c r="A18" s="294" t="s">
        <v>218</v>
      </c>
      <c r="B18" s="294"/>
      <c r="C18" s="294"/>
      <c r="D18" s="294"/>
      <c r="E18" s="294"/>
      <c r="F18" s="294"/>
      <c r="G18" s="294"/>
      <c r="H18" s="294"/>
      <c r="I18" s="294"/>
      <c r="J18" s="294"/>
      <c r="K18" s="294"/>
      <c r="L18" s="294"/>
      <c r="M18" s="294"/>
      <c r="N18" s="223" t="s">
        <v>32</v>
      </c>
    </row>
    <row r="19" spans="1:14" x14ac:dyDescent="0.35">
      <c r="A19" s="294" t="s">
        <v>2</v>
      </c>
      <c r="B19" s="294"/>
      <c r="C19" s="294"/>
      <c r="D19" s="294"/>
      <c r="E19" s="294"/>
      <c r="F19" s="294"/>
      <c r="G19" s="294"/>
      <c r="H19" s="294"/>
      <c r="I19" s="294"/>
      <c r="J19" s="294"/>
      <c r="K19" s="294"/>
      <c r="L19" s="294"/>
      <c r="M19" s="294"/>
    </row>
    <row r="20" spans="1:14" x14ac:dyDescent="0.35">
      <c r="A20" s="294" t="s">
        <v>204</v>
      </c>
      <c r="B20" s="294"/>
      <c r="C20" s="294"/>
      <c r="D20" s="294"/>
      <c r="E20" s="294"/>
      <c r="F20" s="294"/>
      <c r="G20" s="294"/>
      <c r="H20" s="294"/>
      <c r="I20" s="294"/>
      <c r="J20" s="294"/>
      <c r="K20" s="294"/>
      <c r="L20" s="294"/>
      <c r="M20" s="294"/>
    </row>
    <row r="22" spans="1:14" ht="42" x14ac:dyDescent="0.35">
      <c r="A22" s="346" t="s">
        <v>33</v>
      </c>
      <c r="B22" s="295" t="s">
        <v>34</v>
      </c>
      <c r="C22" s="65" t="s">
        <v>35</v>
      </c>
      <c r="D22" s="66" t="s">
        <v>36</v>
      </c>
      <c r="E22" s="295" t="s">
        <v>37</v>
      </c>
      <c r="F22" s="295" t="s">
        <v>38</v>
      </c>
      <c r="G22" s="295"/>
      <c r="H22" s="296" t="s">
        <v>39</v>
      </c>
      <c r="I22" s="296"/>
      <c r="J22" s="297" t="s">
        <v>40</v>
      </c>
      <c r="K22" s="297" t="s">
        <v>41</v>
      </c>
      <c r="L22" s="300" t="s">
        <v>42</v>
      </c>
      <c r="M22" s="287" t="s">
        <v>43</v>
      </c>
      <c r="N22" s="288"/>
    </row>
    <row r="23" spans="1:14" ht="63" x14ac:dyDescent="0.35">
      <c r="A23" s="310"/>
      <c r="B23" s="291"/>
      <c r="C23" s="68" t="s">
        <v>44</v>
      </c>
      <c r="D23" s="92" t="s">
        <v>45</v>
      </c>
      <c r="E23" s="291"/>
      <c r="F23" s="221" t="s">
        <v>46</v>
      </c>
      <c r="G23" s="212" t="s">
        <v>47</v>
      </c>
      <c r="H23" s="71" t="s">
        <v>48</v>
      </c>
      <c r="I23" s="72" t="s">
        <v>49</v>
      </c>
      <c r="J23" s="291"/>
      <c r="K23" s="291"/>
      <c r="L23" s="300"/>
      <c r="M23" s="224" t="s">
        <v>50</v>
      </c>
      <c r="N23" s="74" t="s">
        <v>51</v>
      </c>
    </row>
    <row r="24" spans="1:14" x14ac:dyDescent="0.35">
      <c r="A24" s="272">
        <v>1</v>
      </c>
      <c r="B24" s="77" t="s">
        <v>205</v>
      </c>
      <c r="C24" s="289">
        <v>11214000</v>
      </c>
      <c r="D24" s="289">
        <v>11665818</v>
      </c>
      <c r="E24" s="304" t="s">
        <v>56</v>
      </c>
      <c r="F24" s="217" t="s">
        <v>206</v>
      </c>
      <c r="G24" s="212">
        <v>9449900</v>
      </c>
      <c r="H24" s="307" t="s">
        <v>206</v>
      </c>
      <c r="I24" s="262">
        <v>9447043</v>
      </c>
      <c r="J24" s="218"/>
      <c r="K24" s="218"/>
      <c r="L24" s="326" t="s">
        <v>193</v>
      </c>
      <c r="M24" s="256" t="s">
        <v>53</v>
      </c>
      <c r="N24" s="331"/>
    </row>
    <row r="25" spans="1:14" x14ac:dyDescent="0.35">
      <c r="A25" s="273"/>
      <c r="B25" s="80" t="s">
        <v>180</v>
      </c>
      <c r="C25" s="290"/>
      <c r="D25" s="290"/>
      <c r="E25" s="305"/>
      <c r="F25" s="213" t="s">
        <v>207</v>
      </c>
      <c r="G25" s="215">
        <v>9570000</v>
      </c>
      <c r="H25" s="325"/>
      <c r="I25" s="263"/>
      <c r="J25" s="219"/>
      <c r="K25" s="79"/>
      <c r="L25" s="327"/>
      <c r="M25" s="329"/>
      <c r="N25" s="332"/>
    </row>
    <row r="26" spans="1:14" x14ac:dyDescent="0.35">
      <c r="A26" s="273"/>
      <c r="B26" s="80" t="s">
        <v>208</v>
      </c>
      <c r="C26" s="290"/>
      <c r="D26" s="290"/>
      <c r="E26" s="305"/>
      <c r="F26" s="265" t="s">
        <v>209</v>
      </c>
      <c r="G26" s="267">
        <v>10188000</v>
      </c>
      <c r="H26" s="308"/>
      <c r="I26" s="263"/>
      <c r="J26" s="219" t="s">
        <v>54</v>
      </c>
      <c r="K26" s="79" t="s">
        <v>210</v>
      </c>
      <c r="L26" s="327"/>
      <c r="M26" s="329"/>
      <c r="N26" s="332"/>
    </row>
    <row r="27" spans="1:14" x14ac:dyDescent="0.35">
      <c r="A27" s="273"/>
      <c r="B27" s="80"/>
      <c r="C27" s="290"/>
      <c r="D27" s="290"/>
      <c r="E27" s="305"/>
      <c r="F27" s="265"/>
      <c r="G27" s="267"/>
      <c r="H27" s="308"/>
      <c r="I27" s="263"/>
      <c r="J27" s="219" t="s">
        <v>55</v>
      </c>
      <c r="K27" s="80" t="s">
        <v>211</v>
      </c>
      <c r="L27" s="327"/>
      <c r="M27" s="329"/>
      <c r="N27" s="332"/>
    </row>
    <row r="28" spans="1:14" x14ac:dyDescent="0.35">
      <c r="A28" s="273"/>
      <c r="B28" s="80"/>
      <c r="C28" s="290"/>
      <c r="D28" s="290"/>
      <c r="E28" s="305"/>
      <c r="F28" s="213" t="s">
        <v>212</v>
      </c>
      <c r="G28" s="215">
        <v>10256919</v>
      </c>
      <c r="H28" s="308"/>
      <c r="I28" s="263"/>
      <c r="J28" s="219"/>
      <c r="K28" s="80"/>
      <c r="L28" s="327"/>
      <c r="M28" s="329"/>
      <c r="N28" s="332"/>
    </row>
    <row r="29" spans="1:14" x14ac:dyDescent="0.35">
      <c r="A29" s="275"/>
      <c r="B29" s="83"/>
      <c r="C29" s="290"/>
      <c r="D29" s="290"/>
      <c r="E29" s="306"/>
      <c r="F29" s="214" t="s">
        <v>77</v>
      </c>
      <c r="G29" s="216">
        <v>11638000</v>
      </c>
      <c r="H29" s="309"/>
      <c r="I29" s="264"/>
      <c r="J29" s="220"/>
      <c r="K29" s="220"/>
      <c r="L29" s="328"/>
      <c r="M29" s="330"/>
      <c r="N29" s="333"/>
    </row>
    <row r="30" spans="1:14" x14ac:dyDescent="0.35">
      <c r="A30" s="273">
        <v>2</v>
      </c>
      <c r="B30" s="186" t="s">
        <v>213</v>
      </c>
      <c r="C30" s="289">
        <v>934500</v>
      </c>
      <c r="D30" s="289">
        <v>997718</v>
      </c>
      <c r="E30" s="279" t="s">
        <v>56</v>
      </c>
      <c r="F30" s="270" t="s">
        <v>209</v>
      </c>
      <c r="G30" s="263">
        <v>928800</v>
      </c>
      <c r="H30" s="270" t="s">
        <v>209</v>
      </c>
      <c r="I30" s="263">
        <v>928020</v>
      </c>
      <c r="J30" s="187"/>
      <c r="K30" s="187"/>
      <c r="L30" s="250" t="s">
        <v>219</v>
      </c>
      <c r="M30" s="256" t="s">
        <v>53</v>
      </c>
      <c r="N30" s="256"/>
    </row>
    <row r="31" spans="1:14" x14ac:dyDescent="0.35">
      <c r="A31" s="273"/>
      <c r="B31" s="78" t="s">
        <v>214</v>
      </c>
      <c r="C31" s="290"/>
      <c r="D31" s="290"/>
      <c r="E31" s="280"/>
      <c r="F31" s="270"/>
      <c r="G31" s="263"/>
      <c r="H31" s="270"/>
      <c r="I31" s="263"/>
      <c r="J31" s="219" t="s">
        <v>57</v>
      </c>
      <c r="K31" s="79" t="s">
        <v>215</v>
      </c>
      <c r="L31" s="251"/>
      <c r="M31" s="257"/>
      <c r="N31" s="257"/>
    </row>
    <row r="32" spans="1:14" x14ac:dyDescent="0.35">
      <c r="A32" s="273"/>
      <c r="B32" s="78" t="s">
        <v>216</v>
      </c>
      <c r="C32" s="290"/>
      <c r="D32" s="290"/>
      <c r="E32" s="280"/>
      <c r="F32" s="270"/>
      <c r="G32" s="263"/>
      <c r="H32" s="270"/>
      <c r="I32" s="263"/>
      <c r="J32" s="219" t="s">
        <v>55</v>
      </c>
      <c r="K32" s="80" t="s">
        <v>211</v>
      </c>
      <c r="L32" s="251"/>
      <c r="M32" s="257"/>
      <c r="N32" s="257"/>
    </row>
    <row r="33" spans="1:14" x14ac:dyDescent="0.35">
      <c r="A33" s="275"/>
      <c r="B33" s="83" t="s">
        <v>217</v>
      </c>
      <c r="C33" s="290"/>
      <c r="D33" s="290"/>
      <c r="E33" s="281"/>
      <c r="F33" s="271"/>
      <c r="G33" s="264"/>
      <c r="H33" s="271"/>
      <c r="I33" s="264"/>
      <c r="J33" s="222"/>
      <c r="K33" s="95"/>
      <c r="L33" s="252"/>
      <c r="M33" s="258"/>
      <c r="N33" s="258"/>
    </row>
    <row r="34" spans="1:14" ht="21" customHeight="1" x14ac:dyDescent="0.35">
      <c r="A34" s="85"/>
      <c r="B34" s="344" t="s">
        <v>139</v>
      </c>
      <c r="C34" s="344"/>
      <c r="D34" s="344"/>
      <c r="E34" s="344"/>
      <c r="F34" s="344"/>
      <c r="G34" s="344"/>
      <c r="H34" s="345"/>
      <c r="I34" s="86">
        <f>SUM(I24:I33)</f>
        <v>10375063</v>
      </c>
      <c r="J34" s="96"/>
      <c r="K34" s="97"/>
      <c r="L34" s="89"/>
      <c r="M34" s="90"/>
      <c r="N34" s="91"/>
    </row>
  </sheetData>
  <mergeCells count="59">
    <mergeCell ref="A2:M2"/>
    <mergeCell ref="A3:M3"/>
    <mergeCell ref="A4:M4"/>
    <mergeCell ref="A6:A7"/>
    <mergeCell ref="B6:B7"/>
    <mergeCell ref="E6:E7"/>
    <mergeCell ref="F6:G6"/>
    <mergeCell ref="H6:I6"/>
    <mergeCell ref="J6:J7"/>
    <mergeCell ref="K6:K7"/>
    <mergeCell ref="A8:A11"/>
    <mergeCell ref="C8:C11"/>
    <mergeCell ref="D8:D11"/>
    <mergeCell ref="E8:E11"/>
    <mergeCell ref="H8:H11"/>
    <mergeCell ref="L8:L11"/>
    <mergeCell ref="M8:M11"/>
    <mergeCell ref="N8:N11"/>
    <mergeCell ref="L6:L7"/>
    <mergeCell ref="M6:N6"/>
    <mergeCell ref="J22:J23"/>
    <mergeCell ref="B12:H12"/>
    <mergeCell ref="F8:F9"/>
    <mergeCell ref="G8:G9"/>
    <mergeCell ref="K22:K23"/>
    <mergeCell ref="I8:I11"/>
    <mergeCell ref="A22:A23"/>
    <mergeCell ref="B22:B23"/>
    <mergeCell ref="E22:E23"/>
    <mergeCell ref="F22:G22"/>
    <mergeCell ref="H22:I22"/>
    <mergeCell ref="D24:D29"/>
    <mergeCell ref="E24:E29"/>
    <mergeCell ref="H24:H29"/>
    <mergeCell ref="I24:I29"/>
    <mergeCell ref="F26:F27"/>
    <mergeCell ref="G26:G27"/>
    <mergeCell ref="B34:H34"/>
    <mergeCell ref="A18:M18"/>
    <mergeCell ref="A19:M19"/>
    <mergeCell ref="A20:M20"/>
    <mergeCell ref="L22:L23"/>
    <mergeCell ref="M22:N22"/>
    <mergeCell ref="L30:L33"/>
    <mergeCell ref="M30:M33"/>
    <mergeCell ref="A30:A33"/>
    <mergeCell ref="C30:C33"/>
    <mergeCell ref="D30:D33"/>
    <mergeCell ref="E30:E33"/>
    <mergeCell ref="F30:F33"/>
    <mergeCell ref="G30:G33"/>
    <mergeCell ref="A24:A29"/>
    <mergeCell ref="C24:C29"/>
    <mergeCell ref="N30:N33"/>
    <mergeCell ref="N24:N29"/>
    <mergeCell ref="M24:M29"/>
    <mergeCell ref="L24:L29"/>
    <mergeCell ref="H30:H33"/>
    <mergeCell ref="I30:I33"/>
  </mergeCells>
  <printOptions horizontalCentered="1"/>
  <pageMargins left="0" right="0" top="0.74803149606299213" bottom="0.43307086614173229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11</vt:i4>
      </vt:variant>
    </vt:vector>
  </HeadingPairs>
  <TitlesOfParts>
    <vt:vector size="20" baseType="lpstr">
      <vt:lpstr>smes ต.ค. 66</vt:lpstr>
      <vt:lpstr>แบบ สขร. ต.ค. 66 </vt:lpstr>
      <vt:lpstr>smes พ.ย. 66</vt:lpstr>
      <vt:lpstr>แบบ สขร. พ.ย. 66</vt:lpstr>
      <vt:lpstr>smes ธ.ค. 66</vt:lpstr>
      <vt:lpstr>แบบ สขร. ธ.ค. 66</vt:lpstr>
      <vt:lpstr>รวมทุกเดือน</vt:lpstr>
      <vt:lpstr>smes ม.ค. 67</vt:lpstr>
      <vt:lpstr>แบบ สขร. ม.ค. 67</vt:lpstr>
      <vt:lpstr>'smes ต.ค. 66'!Print_Area</vt:lpstr>
      <vt:lpstr>'smes ธ.ค. 66'!Print_Area</vt:lpstr>
      <vt:lpstr>'smes พ.ย. 66'!Print_Area</vt:lpstr>
      <vt:lpstr>'smes ม.ค. 67'!Print_Area</vt:lpstr>
      <vt:lpstr>'แบบ สขร. ธ.ค. 66'!Print_Area</vt:lpstr>
      <vt:lpstr>'แบบ สขร. ม.ค. 67'!Print_Area</vt:lpstr>
      <vt:lpstr>รวมทุกเดือน!Print_Area</vt:lpstr>
      <vt:lpstr>'smes ต.ค. 66'!Print_Titles</vt:lpstr>
      <vt:lpstr>'smes ธ.ค. 66'!Print_Titles</vt:lpstr>
      <vt:lpstr>'smes พ.ย. 66'!Print_Titles</vt:lpstr>
      <vt:lpstr>'smes ม.ค. 67'!Print_Titles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พชรกรณฑ์ ภัคโชตานนท์</dc:creator>
  <cp:lastModifiedBy>ธีรรัตน์ เรืองโรจน์</cp:lastModifiedBy>
  <cp:lastPrinted>2024-02-01T08:37:29Z</cp:lastPrinted>
  <dcterms:created xsi:type="dcterms:W3CDTF">2023-11-01T08:56:18Z</dcterms:created>
  <dcterms:modified xsi:type="dcterms:W3CDTF">2024-02-27T07:41:31Z</dcterms:modified>
</cp:coreProperties>
</file>