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EB0BE568-C712-4793-A83E-82E4874874AB}" xr6:coauthVersionLast="36" xr6:coauthVersionMax="36" xr10:uidLastSave="{00000000-0000-0000-0000-000000000000}"/>
  <bookViews>
    <workbookView xWindow="0" yWindow="0" windowWidth="28800" windowHeight="11625" tabRatio="649" firstSheet="14" activeTab="18" xr2:uid="{00000000-000D-0000-FFFF-FFFF00000000}"/>
  </bookViews>
  <sheets>
    <sheet name="smes ต.ค. 66" sheetId="1" r:id="rId1"/>
    <sheet name="แบบ สขร. ต.ค. 66 " sheetId="2" r:id="rId2"/>
    <sheet name="smes พ.ย. 66" sheetId="4" r:id="rId3"/>
    <sheet name="แบบ สขร. พ.ย. 66" sheetId="5" r:id="rId4"/>
    <sheet name="smes ธ.ค. 66" sheetId="6" r:id="rId5"/>
    <sheet name="แบบ สขร. ธ.ค. 66" sheetId="7" r:id="rId6"/>
    <sheet name="smes ม.ค. 67" sheetId="8" r:id="rId7"/>
    <sheet name="แบบ สขร. ม.ค. 67" sheetId="9" r:id="rId8"/>
    <sheet name="smes ก.พ. 67" sheetId="10" r:id="rId9"/>
    <sheet name="แบบ สขร. ก.พ. 67 " sheetId="11" r:id="rId10"/>
    <sheet name="smes มี.ค. 67 " sheetId="12" r:id="rId11"/>
    <sheet name="แบบ สขร. มี.ค. 67 " sheetId="13" r:id="rId12"/>
    <sheet name="smes เม.ย. 67 " sheetId="14" r:id="rId13"/>
    <sheet name="แบบ สขร. เม.ย. 67 " sheetId="15" r:id="rId14"/>
    <sheet name="smes พ.ค. 67 " sheetId="16" r:id="rId15"/>
    <sheet name="แบบ สขร. พ.ค. 67 " sheetId="17" r:id="rId16"/>
    <sheet name="smes มิ.ย. 67 " sheetId="18" r:id="rId17"/>
    <sheet name="แบบ สขร. มิ.ย. 67" sheetId="19" r:id="rId18"/>
    <sheet name="รวมทุกเดือน" sheetId="3" r:id="rId19"/>
    <sheet name="smes ก.ค. 67 " sheetId="20" r:id="rId20"/>
    <sheet name="แบบ สขร. ก.ค. 67" sheetId="21" r:id="rId21"/>
  </sheets>
  <definedNames>
    <definedName name="_xlnm.Print_Area" localSheetId="19">'smes ก.ค. 67 '!$A$1:$AF$60</definedName>
    <definedName name="_xlnm.Print_Area" localSheetId="8">'smes ก.พ. 67'!$A$1:$AF$51</definedName>
    <definedName name="_xlnm.Print_Area" localSheetId="0">'smes ต.ค. 66'!$A$1:$AF$47</definedName>
    <definedName name="_xlnm.Print_Area" localSheetId="4">'smes ธ.ค. 66'!$A$1:$AF$47</definedName>
    <definedName name="_xlnm.Print_Area" localSheetId="14">'smes พ.ค. 67 '!$A$1:$AF$53</definedName>
    <definedName name="_xlnm.Print_Area" localSheetId="2">'smes พ.ย. 66'!$A$1:$AF$47</definedName>
    <definedName name="_xlnm.Print_Area" localSheetId="6">'smes ม.ค. 67'!$A$1:$AF$48</definedName>
    <definedName name="_xlnm.Print_Area" localSheetId="16">'smes มิ.ย. 67 '!$A$1:$AF$56</definedName>
    <definedName name="_xlnm.Print_Area" localSheetId="10">'smes มี.ค. 67 '!$A$1:$AF$52</definedName>
    <definedName name="_xlnm.Print_Area" localSheetId="12">'smes เม.ย. 67 '!$A$1:$AF$52</definedName>
    <definedName name="_xlnm.Print_Area" localSheetId="20">'แบบ สขร. ก.ค. 67'!$A$27:$N$65</definedName>
    <definedName name="_xlnm.Print_Area" localSheetId="9">'แบบ สขร. ก.พ. 67 '!$A$29:$N$44</definedName>
    <definedName name="_xlnm.Print_Area" localSheetId="5">'แบบ สขร. ธ.ค. 66'!$A$2:$N$20</definedName>
    <definedName name="_xlnm.Print_Area" localSheetId="15">'แบบ สขร. พ.ค. 67 '!$A$1:$N$12</definedName>
    <definedName name="_xlnm.Print_Area" localSheetId="7">'แบบ สขร. ม.ค. 67'!$A$2:$N$12</definedName>
    <definedName name="_xlnm.Print_Area" localSheetId="17">'แบบ สขร. มิ.ย. 67'!$A$1:$N$32</definedName>
    <definedName name="_xlnm.Print_Area" localSheetId="11">'แบบ สขร. มี.ค. 67 '!$A$30:$N$53</definedName>
    <definedName name="_xlnm.Print_Area" localSheetId="13">'แบบ สขร. เม.ย. 67 '!$A$22:$N$37</definedName>
    <definedName name="_xlnm.Print_Area" localSheetId="18">รวมทุกเดือน!$A$1:$P$320</definedName>
    <definedName name="_xlnm.Print_Titles" localSheetId="19">'smes ก.ค. 67 '!$7:$7</definedName>
    <definedName name="_xlnm.Print_Titles" localSheetId="8">'smes ก.พ. 67'!$7:$7</definedName>
    <definedName name="_xlnm.Print_Titles" localSheetId="0">'smes ต.ค. 66'!$7:$7</definedName>
    <definedName name="_xlnm.Print_Titles" localSheetId="4">'smes ธ.ค. 66'!$7:$7</definedName>
    <definedName name="_xlnm.Print_Titles" localSheetId="14">'smes พ.ค. 67 '!$7:$7</definedName>
    <definedName name="_xlnm.Print_Titles" localSheetId="2">'smes พ.ย. 66'!$7:$7</definedName>
    <definedName name="_xlnm.Print_Titles" localSheetId="6">'smes ม.ค. 67'!$7:$7</definedName>
    <definedName name="_xlnm.Print_Titles" localSheetId="16">'smes มิ.ย. 67 '!$7:$7</definedName>
    <definedName name="_xlnm.Print_Titles" localSheetId="10">'smes มี.ค. 67 '!$7:$7</definedName>
    <definedName name="_xlnm.Print_Titles" localSheetId="12">'smes เม.ย. 67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0" i="3" l="1"/>
  <c r="U240" i="3"/>
  <c r="S240" i="3"/>
  <c r="U36" i="3"/>
  <c r="V36" i="3" s="1"/>
  <c r="S36" i="3"/>
  <c r="X10" i="20"/>
  <c r="BD10" i="20"/>
  <c r="BC10" i="20"/>
  <c r="BB10" i="20"/>
  <c r="BA10" i="20"/>
  <c r="AZ10" i="20"/>
  <c r="AK30" i="20"/>
  <c r="X30" i="20" s="1"/>
  <c r="AJ13" i="20"/>
  <c r="L13" i="20" s="1"/>
  <c r="AD46" i="20"/>
  <c r="AE45" i="20"/>
  <c r="AF45" i="20" s="1"/>
  <c r="AE46" i="20"/>
  <c r="AD45" i="20"/>
  <c r="AI45" i="20"/>
  <c r="AI44" i="20"/>
  <c r="AF47" i="20"/>
  <c r="AE44" i="20"/>
  <c r="AF44" i="20" s="1"/>
  <c r="AE47" i="20"/>
  <c r="AE48" i="20"/>
  <c r="AD47" i="20"/>
  <c r="AD48" i="20"/>
  <c r="AD44" i="20"/>
  <c r="I65" i="21"/>
  <c r="I24" i="21"/>
  <c r="AC52" i="20"/>
  <c r="AB52" i="20"/>
  <c r="AA52" i="20"/>
  <c r="Z52" i="20"/>
  <c r="Y52" i="20"/>
  <c r="W52" i="20"/>
  <c r="U52" i="20"/>
  <c r="T52" i="20"/>
  <c r="S52" i="20"/>
  <c r="Q52" i="20"/>
  <c r="O52" i="20"/>
  <c r="M52" i="20"/>
  <c r="K52" i="20"/>
  <c r="I52" i="20"/>
  <c r="H52" i="20"/>
  <c r="G52" i="20"/>
  <c r="F52" i="20"/>
  <c r="E52" i="20"/>
  <c r="AE50" i="20"/>
  <c r="AD50" i="20"/>
  <c r="AE49" i="20"/>
  <c r="AF49" i="20" s="1"/>
  <c r="AD49" i="20"/>
  <c r="AE43" i="20"/>
  <c r="AD43" i="20"/>
  <c r="AE42" i="20"/>
  <c r="AF42" i="20" s="1"/>
  <c r="AD42" i="20"/>
  <c r="AE41" i="20"/>
  <c r="AD41" i="20"/>
  <c r="AF41" i="20" s="1"/>
  <c r="P40" i="20"/>
  <c r="AE40" i="20" s="1"/>
  <c r="AE39" i="20"/>
  <c r="AD39" i="20"/>
  <c r="AE38" i="20"/>
  <c r="AD38" i="20"/>
  <c r="AE37" i="20"/>
  <c r="AD37" i="20"/>
  <c r="AE36" i="20"/>
  <c r="AF36" i="20" s="1"/>
  <c r="AD36" i="20"/>
  <c r="AE35" i="20"/>
  <c r="AD35" i="20"/>
  <c r="AE34" i="20"/>
  <c r="AD34" i="20"/>
  <c r="C34" i="20"/>
  <c r="D34" i="20" s="1"/>
  <c r="D52" i="20" s="1"/>
  <c r="D54" i="20" s="1"/>
  <c r="D55" i="20" s="1"/>
  <c r="AE33" i="20"/>
  <c r="AD33" i="20"/>
  <c r="AE32" i="20"/>
  <c r="AD32" i="20"/>
  <c r="AI31" i="20"/>
  <c r="V31" i="20" s="1"/>
  <c r="AH31" i="20"/>
  <c r="AE29" i="20"/>
  <c r="AD29" i="20"/>
  <c r="AE28" i="20"/>
  <c r="AD28" i="20"/>
  <c r="AF28" i="20" s="1"/>
  <c r="AE27" i="20"/>
  <c r="AF27" i="20" s="1"/>
  <c r="AE26" i="20"/>
  <c r="AD26" i="20"/>
  <c r="AE25" i="20"/>
  <c r="AE24" i="20"/>
  <c r="AD24" i="20"/>
  <c r="AE23" i="20"/>
  <c r="AD23" i="20"/>
  <c r="AE22" i="20"/>
  <c r="AD22" i="20"/>
  <c r="AE21" i="20"/>
  <c r="AD21" i="20"/>
  <c r="AE20" i="20"/>
  <c r="AD20" i="20"/>
  <c r="AE19" i="20"/>
  <c r="AD19" i="20"/>
  <c r="AE18" i="20"/>
  <c r="AF18" i="20" s="1"/>
  <c r="AD18" i="20"/>
  <c r="AE17" i="20"/>
  <c r="AD17" i="20"/>
  <c r="AE16" i="20"/>
  <c r="AF16" i="20" s="1"/>
  <c r="AH15" i="20"/>
  <c r="AE15" i="20"/>
  <c r="AD15" i="20"/>
  <c r="AE14" i="20"/>
  <c r="AD14" i="20"/>
  <c r="AR13" i="20"/>
  <c r="R13" i="20" s="1"/>
  <c r="AJ12" i="20"/>
  <c r="AI12" i="20"/>
  <c r="AH12" i="20"/>
  <c r="AE12" i="20"/>
  <c r="AD12" i="20"/>
  <c r="V12" i="20"/>
  <c r="AH11" i="20"/>
  <c r="AE11" i="20"/>
  <c r="AD11" i="20"/>
  <c r="AY10" i="20"/>
  <c r="AX10" i="20"/>
  <c r="AW10" i="20"/>
  <c r="AV10" i="20"/>
  <c r="AU10" i="20"/>
  <c r="AT10" i="20"/>
  <c r="AS10" i="20"/>
  <c r="AR10" i="20"/>
  <c r="AQ10" i="20"/>
  <c r="AP10" i="20"/>
  <c r="AO10" i="20"/>
  <c r="AN10" i="20"/>
  <c r="AM10" i="20"/>
  <c r="AL10" i="20"/>
  <c r="AK10" i="20"/>
  <c r="AJ10" i="20"/>
  <c r="L10" i="20" s="1"/>
  <c r="AI10" i="20"/>
  <c r="AH10" i="20"/>
  <c r="R10" i="20"/>
  <c r="R52" i="20" s="1"/>
  <c r="N10" i="20"/>
  <c r="N52" i="20" s="1"/>
  <c r="AE30" i="20" l="1"/>
  <c r="AD30" i="20"/>
  <c r="AF12" i="20"/>
  <c r="AF39" i="20"/>
  <c r="AF35" i="20"/>
  <c r="J10" i="20"/>
  <c r="AF15" i="20"/>
  <c r="AF19" i="20"/>
  <c r="AF48" i="20"/>
  <c r="AF50" i="20"/>
  <c r="L52" i="20"/>
  <c r="AF11" i="20"/>
  <c r="AD13" i="20"/>
  <c r="AF17" i="20"/>
  <c r="AF46" i="20"/>
  <c r="P10" i="20"/>
  <c r="P52" i="20" s="1"/>
  <c r="V10" i="20"/>
  <c r="X52" i="20"/>
  <c r="AF26" i="20"/>
  <c r="AF29" i="20"/>
  <c r="AF43" i="20"/>
  <c r="AF23" i="20"/>
  <c r="AF32" i="20"/>
  <c r="AF21" i="20"/>
  <c r="AF24" i="20"/>
  <c r="AF33" i="20"/>
  <c r="AF20" i="20"/>
  <c r="AF22" i="20"/>
  <c r="AF14" i="20"/>
  <c r="AF34" i="20"/>
  <c r="AF37" i="20"/>
  <c r="AF38" i="20"/>
  <c r="AE13" i="20"/>
  <c r="J52" i="20"/>
  <c r="V52" i="20"/>
  <c r="AE31" i="20"/>
  <c r="AD31" i="20"/>
  <c r="C52" i="20"/>
  <c r="AD40" i="20"/>
  <c r="AF40" i="20" s="1"/>
  <c r="U35" i="3"/>
  <c r="D173" i="3"/>
  <c r="D157" i="3"/>
  <c r="AE38" i="18"/>
  <c r="AF38" i="18" s="1"/>
  <c r="AD38" i="18"/>
  <c r="AD42" i="18"/>
  <c r="AD43" i="18"/>
  <c r="AD44" i="18"/>
  <c r="AE42" i="18"/>
  <c r="AE43" i="18"/>
  <c r="AE44" i="18"/>
  <c r="AI31" i="18"/>
  <c r="V31" i="18" s="1"/>
  <c r="AJ12" i="18"/>
  <c r="V12" i="18" s="1"/>
  <c r="AY10" i="18"/>
  <c r="AX10" i="18"/>
  <c r="AW10" i="18"/>
  <c r="AV10" i="18"/>
  <c r="V10" i="18" s="1"/>
  <c r="AU10" i="18"/>
  <c r="AT10" i="18"/>
  <c r="AD10" i="20" l="1"/>
  <c r="AD52" i="20" s="1"/>
  <c r="AE10" i="20"/>
  <c r="AE52" i="20" s="1"/>
  <c r="AF13" i="20"/>
  <c r="AF30" i="20"/>
  <c r="AF10" i="20"/>
  <c r="AF31" i="20"/>
  <c r="AF42" i="18"/>
  <c r="AF43" i="18"/>
  <c r="I32" i="19"/>
  <c r="S35" i="3" s="1"/>
  <c r="I58" i="19"/>
  <c r="D28" i="19"/>
  <c r="D12" i="19"/>
  <c r="AC48" i="18"/>
  <c r="AB48" i="18"/>
  <c r="AA48" i="18"/>
  <c r="Z48" i="18"/>
  <c r="Y48" i="18"/>
  <c r="X48" i="18"/>
  <c r="W48" i="18"/>
  <c r="V48" i="18"/>
  <c r="U48" i="18"/>
  <c r="T48" i="18"/>
  <c r="S48" i="18"/>
  <c r="Q48" i="18"/>
  <c r="O48" i="18"/>
  <c r="M48" i="18"/>
  <c r="K48" i="18"/>
  <c r="I48" i="18"/>
  <c r="H48" i="18"/>
  <c r="G48" i="18"/>
  <c r="F48" i="18"/>
  <c r="E48" i="18"/>
  <c r="AE46" i="18"/>
  <c r="AD46" i="18"/>
  <c r="AE45" i="18"/>
  <c r="AD45" i="18"/>
  <c r="AF44" i="18"/>
  <c r="AE41" i="18"/>
  <c r="AD41" i="18"/>
  <c r="P40" i="18"/>
  <c r="AE40" i="18" s="1"/>
  <c r="AE39" i="18"/>
  <c r="AD39" i="18"/>
  <c r="AE37" i="18"/>
  <c r="AD37" i="18"/>
  <c r="AE36" i="18"/>
  <c r="AD36" i="18"/>
  <c r="AE35" i="18"/>
  <c r="AD35" i="18"/>
  <c r="AE34" i="18"/>
  <c r="AD34" i="18"/>
  <c r="C34" i="18"/>
  <c r="C48" i="18" s="1"/>
  <c r="AE33" i="18"/>
  <c r="AD33" i="18"/>
  <c r="AE32" i="18"/>
  <c r="AD32" i="18"/>
  <c r="AH31" i="18"/>
  <c r="AE31" i="18"/>
  <c r="AD31" i="18"/>
  <c r="AE30" i="18"/>
  <c r="AF30" i="18" s="1"/>
  <c r="AD30" i="18"/>
  <c r="AE29" i="18"/>
  <c r="AD29" i="18"/>
  <c r="AE28" i="18"/>
  <c r="AD28" i="18"/>
  <c r="AE27" i="18"/>
  <c r="AF27" i="18" s="1"/>
  <c r="AE26" i="18"/>
  <c r="AD26" i="18"/>
  <c r="AE25" i="18"/>
  <c r="AE24" i="18"/>
  <c r="AD24" i="18"/>
  <c r="AE23" i="18"/>
  <c r="AD23" i="18"/>
  <c r="AE22" i="18"/>
  <c r="AD22" i="18"/>
  <c r="AE21" i="18"/>
  <c r="AD21" i="18"/>
  <c r="AE20" i="18"/>
  <c r="AD20" i="18"/>
  <c r="AE19" i="18"/>
  <c r="AD19" i="18"/>
  <c r="AE18" i="18"/>
  <c r="AD18" i="18"/>
  <c r="AE17" i="18"/>
  <c r="AD17" i="18"/>
  <c r="AE16" i="18"/>
  <c r="AF16" i="18" s="1"/>
  <c r="AH15" i="18"/>
  <c r="AE15" i="18"/>
  <c r="AD15" i="18"/>
  <c r="AE14" i="18"/>
  <c r="AD14" i="18"/>
  <c r="AR13" i="18"/>
  <c r="R13" i="18" s="1"/>
  <c r="AJ13" i="18"/>
  <c r="L13" i="18" s="1"/>
  <c r="AI12" i="18"/>
  <c r="AH12" i="18"/>
  <c r="AE12" i="18"/>
  <c r="AD12" i="18"/>
  <c r="AH11" i="18"/>
  <c r="AE11" i="18"/>
  <c r="AD11" i="18"/>
  <c r="AS10" i="18"/>
  <c r="AR10" i="18"/>
  <c r="R10" i="18" s="1"/>
  <c r="R48" i="18" s="1"/>
  <c r="AQ10" i="18"/>
  <c r="AP10" i="18"/>
  <c r="AO10" i="18"/>
  <c r="AN10" i="18"/>
  <c r="AM10" i="18"/>
  <c r="AL10" i="18"/>
  <c r="AK10" i="18"/>
  <c r="AJ10" i="18"/>
  <c r="L10" i="18" s="1"/>
  <c r="AI10" i="18"/>
  <c r="AH10" i="18"/>
  <c r="J10" i="18" s="1"/>
  <c r="J48" i="18" s="1"/>
  <c r="D57" i="20" l="1"/>
  <c r="AF52" i="20"/>
  <c r="N10" i="18"/>
  <c r="N48" i="18" s="1"/>
  <c r="AF33" i="18"/>
  <c r="P10" i="18"/>
  <c r="P48" i="18" s="1"/>
  <c r="AF11" i="18"/>
  <c r="AF12" i="18"/>
  <c r="AF35" i="18"/>
  <c r="AF45" i="18"/>
  <c r="AF41" i="18"/>
  <c r="AF19" i="18"/>
  <c r="AF15" i="18"/>
  <c r="AF18" i="18"/>
  <c r="AF21" i="18"/>
  <c r="AF24" i="18"/>
  <c r="AF28" i="18"/>
  <c r="AF36" i="18"/>
  <c r="AF22" i="18"/>
  <c r="AF29" i="18"/>
  <c r="AF26" i="18"/>
  <c r="AF32" i="18"/>
  <c r="AF34" i="18"/>
  <c r="AF37" i="18"/>
  <c r="AF14" i="18"/>
  <c r="AF17" i="18"/>
  <c r="AF20" i="18"/>
  <c r="AF23" i="18"/>
  <c r="AF39" i="18"/>
  <c r="AF46" i="18"/>
  <c r="AF31" i="18"/>
  <c r="AD10" i="18"/>
  <c r="L48" i="18"/>
  <c r="AE13" i="18"/>
  <c r="AF13" i="18" s="1"/>
  <c r="AD13" i="18"/>
  <c r="D34" i="18"/>
  <c r="D48" i="18" s="1"/>
  <c r="D50" i="18" s="1"/>
  <c r="D51" i="18" s="1"/>
  <c r="AD40" i="18"/>
  <c r="AF40" i="18" s="1"/>
  <c r="AE10" i="18"/>
  <c r="S34" i="3"/>
  <c r="D149" i="3"/>
  <c r="AE40" i="16"/>
  <c r="AD40" i="16"/>
  <c r="D8" i="17"/>
  <c r="I12" i="17"/>
  <c r="U34" i="3" s="1"/>
  <c r="AC45" i="16"/>
  <c r="AB45" i="16"/>
  <c r="AA45" i="16"/>
  <c r="Z45" i="16"/>
  <c r="Y45" i="16"/>
  <c r="X45" i="16"/>
  <c r="W45" i="16"/>
  <c r="V45" i="16"/>
  <c r="U45" i="16"/>
  <c r="T45" i="16"/>
  <c r="S45" i="16"/>
  <c r="Q45" i="16"/>
  <c r="O45" i="16"/>
  <c r="M45" i="16"/>
  <c r="K45" i="16"/>
  <c r="I45" i="16"/>
  <c r="H45" i="16"/>
  <c r="G45" i="16"/>
  <c r="F45" i="16"/>
  <c r="E45" i="16"/>
  <c r="AE43" i="16"/>
  <c r="AD43" i="16"/>
  <c r="AE42" i="16"/>
  <c r="AD42" i="16"/>
  <c r="AE41" i="16"/>
  <c r="AD41" i="16"/>
  <c r="P39" i="16"/>
  <c r="AE39" i="16" s="1"/>
  <c r="AE38" i="16"/>
  <c r="AD38" i="16"/>
  <c r="AE37" i="16"/>
  <c r="AF37" i="16" s="1"/>
  <c r="AD37" i="16"/>
  <c r="AE36" i="16"/>
  <c r="AD36" i="16"/>
  <c r="AE35" i="16"/>
  <c r="AD35" i="16"/>
  <c r="AE34" i="16"/>
  <c r="AD34" i="16"/>
  <c r="C34" i="16"/>
  <c r="C45" i="16" s="1"/>
  <c r="AE33" i="16"/>
  <c r="AD33" i="16"/>
  <c r="AE32" i="16"/>
  <c r="AD32" i="16"/>
  <c r="AH31" i="16"/>
  <c r="AE31" i="16"/>
  <c r="AD31" i="16"/>
  <c r="AE30" i="16"/>
  <c r="AF30" i="16" s="1"/>
  <c r="AD30" i="16"/>
  <c r="AE29" i="16"/>
  <c r="AD29" i="16"/>
  <c r="AE28" i="16"/>
  <c r="AD28" i="16"/>
  <c r="AE27" i="16"/>
  <c r="AF27" i="16" s="1"/>
  <c r="AE26" i="16"/>
  <c r="AD26" i="16"/>
  <c r="AE25" i="16"/>
  <c r="AE24" i="16"/>
  <c r="AD24" i="16"/>
  <c r="AE23" i="16"/>
  <c r="AD23" i="16"/>
  <c r="AE22" i="16"/>
  <c r="AD22" i="16"/>
  <c r="AE21" i="16"/>
  <c r="AF21" i="16" s="1"/>
  <c r="AD21" i="16"/>
  <c r="AE20" i="16"/>
  <c r="AD20" i="16"/>
  <c r="AE19" i="16"/>
  <c r="AF19" i="16" s="1"/>
  <c r="AD19" i="16"/>
  <c r="AE18" i="16"/>
  <c r="AD18" i="16"/>
  <c r="AE17" i="16"/>
  <c r="AD17" i="16"/>
  <c r="AE16" i="16"/>
  <c r="AF16" i="16" s="1"/>
  <c r="AH15" i="16"/>
  <c r="AE15" i="16"/>
  <c r="AD15" i="16"/>
  <c r="AE14" i="16"/>
  <c r="AD14" i="16"/>
  <c r="AR13" i="16"/>
  <c r="R13" i="16" s="1"/>
  <c r="AJ13" i="16"/>
  <c r="L13" i="16" s="1"/>
  <c r="AI12" i="16"/>
  <c r="AH12" i="16"/>
  <c r="AE12" i="16"/>
  <c r="AD12" i="16"/>
  <c r="AH11" i="16"/>
  <c r="AE11" i="16"/>
  <c r="AD11" i="16"/>
  <c r="AT10" i="16"/>
  <c r="AS10" i="16"/>
  <c r="AR10" i="16"/>
  <c r="AQ10" i="16"/>
  <c r="AP10" i="16"/>
  <c r="AO10" i="16"/>
  <c r="AN10" i="16"/>
  <c r="AM10" i="16"/>
  <c r="AL10" i="16"/>
  <c r="AK10" i="16"/>
  <c r="AJ10" i="16"/>
  <c r="L10" i="16" s="1"/>
  <c r="L45" i="16" s="1"/>
  <c r="AI10" i="16"/>
  <c r="AH10" i="16"/>
  <c r="D60" i="20" l="1"/>
  <c r="D58" i="20"/>
  <c r="AF35" i="16"/>
  <c r="AF32" i="16"/>
  <c r="AF40" i="16"/>
  <c r="R10" i="16"/>
  <c r="R45" i="16" s="1"/>
  <c r="P10" i="16"/>
  <c r="P45" i="16" s="1"/>
  <c r="AD13" i="16"/>
  <c r="AD48" i="18"/>
  <c r="J10" i="16"/>
  <c r="J45" i="16" s="1"/>
  <c r="AF10" i="18"/>
  <c r="AE48" i="18"/>
  <c r="AF31" i="16"/>
  <c r="AF12" i="16"/>
  <c r="AF26" i="16"/>
  <c r="D34" i="16"/>
  <c r="D45" i="16" s="1"/>
  <c r="D47" i="16" s="1"/>
  <c r="D48" i="16" s="1"/>
  <c r="AF15" i="16"/>
  <c r="AF18" i="16"/>
  <c r="N10" i="16"/>
  <c r="N45" i="16" s="1"/>
  <c r="AF23" i="16"/>
  <c r="AF28" i="16"/>
  <c r="AF42" i="16"/>
  <c r="AF24" i="16"/>
  <c r="AD39" i="16"/>
  <c r="AF39" i="16" s="1"/>
  <c r="AF17" i="16"/>
  <c r="AF33" i="16"/>
  <c r="AF36" i="16"/>
  <c r="AF29" i="16"/>
  <c r="AF43" i="16"/>
  <c r="AF11" i="16"/>
  <c r="AF14" i="16"/>
  <c r="AF38" i="16"/>
  <c r="AF41" i="16"/>
  <c r="AF22" i="16"/>
  <c r="AF34" i="16"/>
  <c r="AF20" i="16"/>
  <c r="AE13" i="16"/>
  <c r="U33" i="3"/>
  <c r="AR13" i="14"/>
  <c r="R13" i="14" s="1"/>
  <c r="AT10" i="14"/>
  <c r="AS10" i="14"/>
  <c r="AR10" i="14"/>
  <c r="AN10" i="14"/>
  <c r="I37" i="15"/>
  <c r="I16" i="15"/>
  <c r="AC44" i="14"/>
  <c r="AB44" i="14"/>
  <c r="AA44" i="14"/>
  <c r="Z44" i="14"/>
  <c r="Y44" i="14"/>
  <c r="X44" i="14"/>
  <c r="W44" i="14"/>
  <c r="V44" i="14"/>
  <c r="U44" i="14"/>
  <c r="T44" i="14"/>
  <c r="S44" i="14"/>
  <c r="Q44" i="14"/>
  <c r="O44" i="14"/>
  <c r="M44" i="14"/>
  <c r="K44" i="14"/>
  <c r="I44" i="14"/>
  <c r="H44" i="14"/>
  <c r="G44" i="14"/>
  <c r="F44" i="14"/>
  <c r="E44" i="14"/>
  <c r="AE42" i="14"/>
  <c r="AD42" i="14"/>
  <c r="AE41" i="14"/>
  <c r="AD41" i="14"/>
  <c r="AE40" i="14"/>
  <c r="AD40" i="14"/>
  <c r="P39" i="14"/>
  <c r="AE39" i="14" s="1"/>
  <c r="AE38" i="14"/>
  <c r="AD38" i="14"/>
  <c r="AE37" i="14"/>
  <c r="AD37" i="14"/>
  <c r="AE36" i="14"/>
  <c r="AD36" i="14"/>
  <c r="AE35" i="14"/>
  <c r="AD35" i="14"/>
  <c r="AE34" i="14"/>
  <c r="AD34" i="14"/>
  <c r="C34" i="14"/>
  <c r="D34" i="14" s="1"/>
  <c r="D44" i="14" s="1"/>
  <c r="D46" i="14" s="1"/>
  <c r="D47" i="14" s="1"/>
  <c r="AE33" i="14"/>
  <c r="AD33" i="14"/>
  <c r="AE32" i="14"/>
  <c r="AD32" i="14"/>
  <c r="AH31" i="14"/>
  <c r="AE31" i="14"/>
  <c r="AD31" i="14"/>
  <c r="AE30" i="14"/>
  <c r="AD30" i="14"/>
  <c r="AE29" i="14"/>
  <c r="AD29" i="14"/>
  <c r="AE28" i="14"/>
  <c r="AD28" i="14"/>
  <c r="AE27" i="14"/>
  <c r="AF27" i="14" s="1"/>
  <c r="AE26" i="14"/>
  <c r="AD26" i="14"/>
  <c r="AE25" i="14"/>
  <c r="AE24" i="14"/>
  <c r="AD24" i="14"/>
  <c r="AE23" i="14"/>
  <c r="AD23" i="14"/>
  <c r="AE22" i="14"/>
  <c r="AD22" i="14"/>
  <c r="AE21" i="14"/>
  <c r="AD21" i="14"/>
  <c r="AE20" i="14"/>
  <c r="AD20" i="14"/>
  <c r="AE19" i="14"/>
  <c r="AD19" i="14"/>
  <c r="AE18" i="14"/>
  <c r="AD18" i="14"/>
  <c r="AE17" i="14"/>
  <c r="AD17" i="14"/>
  <c r="AE16" i="14"/>
  <c r="AF16" i="14" s="1"/>
  <c r="AH15" i="14"/>
  <c r="AE15" i="14"/>
  <c r="AD15" i="14"/>
  <c r="AE14" i="14"/>
  <c r="AD14" i="14"/>
  <c r="AJ13" i="14"/>
  <c r="L13" i="14" s="1"/>
  <c r="AI12" i="14"/>
  <c r="AH12" i="14"/>
  <c r="AE12" i="14"/>
  <c r="AD12" i="14"/>
  <c r="AH11" i="14"/>
  <c r="AE11" i="14"/>
  <c r="AD11" i="14"/>
  <c r="AQ10" i="14"/>
  <c r="AP10" i="14"/>
  <c r="AO10" i="14"/>
  <c r="AM10" i="14"/>
  <c r="AL10" i="14"/>
  <c r="AK10" i="14"/>
  <c r="AJ10" i="14"/>
  <c r="L10" i="14" s="1"/>
  <c r="AI10" i="14"/>
  <c r="AH10" i="14"/>
  <c r="S33" i="3" l="1"/>
  <c r="AE10" i="16"/>
  <c r="AE45" i="16" s="1"/>
  <c r="AF42" i="14"/>
  <c r="AD10" i="16"/>
  <c r="AD45" i="16" s="1"/>
  <c r="AF13" i="16"/>
  <c r="AF48" i="18"/>
  <c r="D53" i="18"/>
  <c r="P10" i="14"/>
  <c r="P44" i="14" s="1"/>
  <c r="AF40" i="14"/>
  <c r="R10" i="14"/>
  <c r="R44" i="14" s="1"/>
  <c r="AF36" i="14"/>
  <c r="AE13" i="14"/>
  <c r="AF33" i="14"/>
  <c r="AF14" i="14"/>
  <c r="AF18" i="14"/>
  <c r="AF22" i="14"/>
  <c r="AF31" i="14"/>
  <c r="AF34" i="14"/>
  <c r="AF15" i="14"/>
  <c r="AF23" i="14"/>
  <c r="AF28" i="14"/>
  <c r="AF29" i="14"/>
  <c r="L44" i="14"/>
  <c r="AF30" i="14"/>
  <c r="AF12" i="14"/>
  <c r="AF38" i="14"/>
  <c r="AF19" i="14"/>
  <c r="AF32" i="14"/>
  <c r="AF35" i="14"/>
  <c r="AF20" i="14"/>
  <c r="AF24" i="14"/>
  <c r="J10" i="14"/>
  <c r="AF11" i="14"/>
  <c r="AF17" i="14"/>
  <c r="AF21" i="14"/>
  <c r="N10" i="14"/>
  <c r="N44" i="14" s="1"/>
  <c r="AF26" i="14"/>
  <c r="AF37" i="14"/>
  <c r="AF41" i="14"/>
  <c r="AD13" i="14"/>
  <c r="AD39" i="14"/>
  <c r="AF39" i="14" s="1"/>
  <c r="C44" i="14"/>
  <c r="U32" i="3"/>
  <c r="AQ10" i="12"/>
  <c r="AP10" i="12"/>
  <c r="AO10" i="12"/>
  <c r="AN10" i="12"/>
  <c r="AM10" i="12"/>
  <c r="AL10" i="12"/>
  <c r="AE40" i="12"/>
  <c r="AD40" i="12"/>
  <c r="P39" i="12"/>
  <c r="AD39" i="12" s="1"/>
  <c r="AF10" i="16" l="1"/>
  <c r="AF13" i="14"/>
  <c r="D56" i="18"/>
  <c r="D54" i="18"/>
  <c r="D50" i="16"/>
  <c r="AF45" i="16"/>
  <c r="AD10" i="14"/>
  <c r="AD44" i="14" s="1"/>
  <c r="AE10" i="14"/>
  <c r="J44" i="14"/>
  <c r="AF40" i="12"/>
  <c r="P10" i="12"/>
  <c r="P44" i="12" s="1"/>
  <c r="AE39" i="12"/>
  <c r="AF39" i="12" s="1"/>
  <c r="I53" i="13"/>
  <c r="I24" i="13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O44" i="12"/>
  <c r="M44" i="12"/>
  <c r="K44" i="12"/>
  <c r="I44" i="12"/>
  <c r="H44" i="12"/>
  <c r="G44" i="12"/>
  <c r="F44" i="12"/>
  <c r="E44" i="12"/>
  <c r="AE42" i="12"/>
  <c r="AD42" i="12"/>
  <c r="AE41" i="12"/>
  <c r="AD41" i="12"/>
  <c r="AE38" i="12"/>
  <c r="AD38" i="12"/>
  <c r="AE37" i="12"/>
  <c r="AD37" i="12"/>
  <c r="AE36" i="12"/>
  <c r="AD36" i="12"/>
  <c r="AE35" i="12"/>
  <c r="AD35" i="12"/>
  <c r="AE34" i="12"/>
  <c r="AD34" i="12"/>
  <c r="C34" i="12"/>
  <c r="C44" i="12" s="1"/>
  <c r="AE33" i="12"/>
  <c r="AD33" i="12"/>
  <c r="AE32" i="12"/>
  <c r="AD32" i="12"/>
  <c r="AH31" i="12"/>
  <c r="AE31" i="12"/>
  <c r="AD31" i="12"/>
  <c r="AE30" i="12"/>
  <c r="AD30" i="12"/>
  <c r="AE29" i="12"/>
  <c r="AD29" i="12"/>
  <c r="AE28" i="12"/>
  <c r="AD28" i="12"/>
  <c r="AE27" i="12"/>
  <c r="AF27" i="12" s="1"/>
  <c r="AE26" i="12"/>
  <c r="AD26" i="12"/>
  <c r="AE25" i="12"/>
  <c r="AE24" i="12"/>
  <c r="AD24" i="12"/>
  <c r="AE23" i="12"/>
  <c r="AD23" i="12"/>
  <c r="AE22" i="12"/>
  <c r="AD22" i="12"/>
  <c r="AE21" i="12"/>
  <c r="AD21" i="12"/>
  <c r="AE20" i="12"/>
  <c r="AD20" i="12"/>
  <c r="AE19" i="12"/>
  <c r="AD19" i="12"/>
  <c r="AE18" i="12"/>
  <c r="AD18" i="12"/>
  <c r="AE17" i="12"/>
  <c r="AD17" i="12"/>
  <c r="AE16" i="12"/>
  <c r="AF16" i="12" s="1"/>
  <c r="AH15" i="12"/>
  <c r="AE15" i="12"/>
  <c r="AD15" i="12"/>
  <c r="AE14" i="12"/>
  <c r="AD14" i="12"/>
  <c r="AJ13" i="12"/>
  <c r="L13" i="12" s="1"/>
  <c r="AE13" i="12" s="1"/>
  <c r="AI12" i="12"/>
  <c r="AH12" i="12"/>
  <c r="AE12" i="12"/>
  <c r="AD12" i="12"/>
  <c r="AH11" i="12"/>
  <c r="AE11" i="12"/>
  <c r="AD11" i="12"/>
  <c r="AK10" i="12"/>
  <c r="N10" i="12" s="1"/>
  <c r="N44" i="12" s="1"/>
  <c r="AJ10" i="12"/>
  <c r="L10" i="12" s="1"/>
  <c r="AI10" i="12"/>
  <c r="AH10" i="12"/>
  <c r="AF15" i="12" l="1"/>
  <c r="S32" i="3"/>
  <c r="AF10" i="14"/>
  <c r="AE44" i="14"/>
  <c r="AF44" i="14" s="1"/>
  <c r="D53" i="16"/>
  <c r="D51" i="16"/>
  <c r="AF28" i="12"/>
  <c r="AF21" i="12"/>
  <c r="AF30" i="12"/>
  <c r="J10" i="12"/>
  <c r="J44" i="12" s="1"/>
  <c r="AF11" i="12"/>
  <c r="AF12" i="12"/>
  <c r="AF24" i="12"/>
  <c r="AF36" i="12"/>
  <c r="AF42" i="12"/>
  <c r="AF18" i="12"/>
  <c r="AF31" i="12"/>
  <c r="AF41" i="12"/>
  <c r="AF19" i="12"/>
  <c r="AF22" i="12"/>
  <c r="AF29" i="12"/>
  <c r="AF34" i="12"/>
  <c r="AF37" i="12"/>
  <c r="AF26" i="12"/>
  <c r="AF32" i="12"/>
  <c r="AF14" i="12"/>
  <c r="AF17" i="12"/>
  <c r="AF20" i="12"/>
  <c r="AF23" i="12"/>
  <c r="AF35" i="12"/>
  <c r="AF38" i="12"/>
  <c r="AF33" i="12"/>
  <c r="L44" i="12"/>
  <c r="AD10" i="12"/>
  <c r="D34" i="12"/>
  <c r="D44" i="12" s="1"/>
  <c r="D46" i="12" s="1"/>
  <c r="D47" i="12" s="1"/>
  <c r="AD13" i="12"/>
  <c r="AF13" i="12" s="1"/>
  <c r="U31" i="3"/>
  <c r="D49" i="14" l="1"/>
  <c r="AE10" i="12"/>
  <c r="D52" i="14"/>
  <c r="D50" i="14"/>
  <c r="AD44" i="12"/>
  <c r="AE44" i="12"/>
  <c r="AF10" i="12"/>
  <c r="AL10" i="10"/>
  <c r="AK10" i="10"/>
  <c r="AJ10" i="10"/>
  <c r="L10" i="10" s="1"/>
  <c r="AD36" i="10"/>
  <c r="AD37" i="10"/>
  <c r="AD38" i="10"/>
  <c r="AD39" i="10"/>
  <c r="AD40" i="10"/>
  <c r="AE36" i="10"/>
  <c r="AE37" i="10"/>
  <c r="AE38" i="10"/>
  <c r="AE39" i="10"/>
  <c r="AE40" i="10"/>
  <c r="AI12" i="10"/>
  <c r="AH12" i="10"/>
  <c r="I24" i="11"/>
  <c r="I44" i="11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K43" i="10"/>
  <c r="I43" i="10"/>
  <c r="H43" i="10"/>
  <c r="G43" i="10"/>
  <c r="F43" i="10"/>
  <c r="E43" i="10"/>
  <c r="AE41" i="10"/>
  <c r="AD41" i="10"/>
  <c r="AE35" i="10"/>
  <c r="AD35" i="10"/>
  <c r="AE34" i="10"/>
  <c r="AD34" i="10"/>
  <c r="C34" i="10"/>
  <c r="C43" i="10" s="1"/>
  <c r="AE33" i="10"/>
  <c r="AD33" i="10"/>
  <c r="AE32" i="10"/>
  <c r="AD32" i="10"/>
  <c r="AH31" i="10"/>
  <c r="AE31" i="10"/>
  <c r="AF31" i="10" s="1"/>
  <c r="AD31" i="10"/>
  <c r="AE30" i="10"/>
  <c r="AD30" i="10"/>
  <c r="AE29" i="10"/>
  <c r="AD29" i="10"/>
  <c r="AE28" i="10"/>
  <c r="AD28" i="10"/>
  <c r="AE27" i="10"/>
  <c r="AF27" i="10" s="1"/>
  <c r="AE26" i="10"/>
  <c r="AD26" i="10"/>
  <c r="AE25" i="10"/>
  <c r="AE24" i="10"/>
  <c r="AD24" i="10"/>
  <c r="AE23" i="10"/>
  <c r="AD23" i="10"/>
  <c r="AE22" i="10"/>
  <c r="AD22" i="10"/>
  <c r="AE21" i="10"/>
  <c r="AD21" i="10"/>
  <c r="AE20" i="10"/>
  <c r="AD20" i="10"/>
  <c r="AE19" i="10"/>
  <c r="AD19" i="10"/>
  <c r="AE18" i="10"/>
  <c r="AD18" i="10"/>
  <c r="AE17" i="10"/>
  <c r="AD17" i="10"/>
  <c r="AE16" i="10"/>
  <c r="AF16" i="10" s="1"/>
  <c r="AH15" i="10"/>
  <c r="AE15" i="10"/>
  <c r="AD15" i="10"/>
  <c r="AE14" i="10"/>
  <c r="AD14" i="10"/>
  <c r="AJ13" i="10"/>
  <c r="L13" i="10" s="1"/>
  <c r="AE13" i="10" s="1"/>
  <c r="AE12" i="10"/>
  <c r="AD12" i="10"/>
  <c r="AH11" i="10"/>
  <c r="AE11" i="10"/>
  <c r="AD11" i="10"/>
  <c r="AI10" i="10"/>
  <c r="AH10" i="10"/>
  <c r="N10" i="10" l="1"/>
  <c r="N43" i="10" s="1"/>
  <c r="AF11" i="10"/>
  <c r="S31" i="3"/>
  <c r="L43" i="10"/>
  <c r="D49" i="12"/>
  <c r="AF44" i="12"/>
  <c r="AF39" i="10"/>
  <c r="AF38" i="10"/>
  <c r="AF37" i="10"/>
  <c r="AF36" i="10"/>
  <c r="AF40" i="10"/>
  <c r="AF30" i="10"/>
  <c r="J10" i="10"/>
  <c r="J43" i="10" s="1"/>
  <c r="AF19" i="10"/>
  <c r="AF22" i="10"/>
  <c r="AF29" i="10"/>
  <c r="AF26" i="10"/>
  <c r="AF32" i="10"/>
  <c r="AF14" i="10"/>
  <c r="AF20" i="10"/>
  <c r="AF24" i="10"/>
  <c r="AF17" i="10"/>
  <c r="AF23" i="10"/>
  <c r="AF35" i="10"/>
  <c r="AF33" i="10"/>
  <c r="AF15" i="10"/>
  <c r="AF18" i="10"/>
  <c r="AF21" i="10"/>
  <c r="AF28" i="10"/>
  <c r="AF34" i="10"/>
  <c r="AF41" i="10"/>
  <c r="AF12" i="10"/>
  <c r="D34" i="10"/>
  <c r="D43" i="10" s="1"/>
  <c r="D45" i="10" s="1"/>
  <c r="D46" i="10" s="1"/>
  <c r="AD13" i="10"/>
  <c r="AF13" i="10" s="1"/>
  <c r="U30" i="3"/>
  <c r="D52" i="12" l="1"/>
  <c r="D50" i="12"/>
  <c r="AD10" i="10"/>
  <c r="AE10" i="10"/>
  <c r="AE43" i="10" s="1"/>
  <c r="AD43" i="10"/>
  <c r="AJ13" i="8"/>
  <c r="L13" i="8" s="1"/>
  <c r="AJ10" i="8"/>
  <c r="L10" i="8" s="1"/>
  <c r="AI10" i="8"/>
  <c r="I34" i="9"/>
  <c r="I12" i="9"/>
  <c r="S30" i="3" s="1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H40" i="8"/>
  <c r="G40" i="8"/>
  <c r="F40" i="8"/>
  <c r="E40" i="8"/>
  <c r="AE38" i="8"/>
  <c r="AD38" i="8"/>
  <c r="AE37" i="8"/>
  <c r="AD37" i="8"/>
  <c r="AE35" i="8"/>
  <c r="AD35" i="8"/>
  <c r="AE34" i="8"/>
  <c r="AD34" i="8"/>
  <c r="C34" i="8"/>
  <c r="C40" i="8" s="1"/>
  <c r="AE33" i="8"/>
  <c r="AD33" i="8"/>
  <c r="AE32" i="8"/>
  <c r="AD32" i="8"/>
  <c r="AH31" i="8"/>
  <c r="AE31" i="8"/>
  <c r="AD31" i="8"/>
  <c r="AE30" i="8"/>
  <c r="AD30" i="8"/>
  <c r="AE29" i="8"/>
  <c r="AD29" i="8"/>
  <c r="AE28" i="8"/>
  <c r="AD28" i="8"/>
  <c r="AE27" i="8"/>
  <c r="AF27" i="8" s="1"/>
  <c r="AE26" i="8"/>
  <c r="AD26" i="8"/>
  <c r="AE25" i="8"/>
  <c r="AE24" i="8"/>
  <c r="AD24" i="8"/>
  <c r="AE23" i="8"/>
  <c r="AD23" i="8"/>
  <c r="AE22" i="8"/>
  <c r="AF22" i="8" s="1"/>
  <c r="AD22" i="8"/>
  <c r="AE21" i="8"/>
  <c r="AD21" i="8"/>
  <c r="AE20" i="8"/>
  <c r="AD20" i="8"/>
  <c r="AE19" i="8"/>
  <c r="AD19" i="8"/>
  <c r="AE18" i="8"/>
  <c r="AF18" i="8" s="1"/>
  <c r="AD18" i="8"/>
  <c r="AE17" i="8"/>
  <c r="AD17" i="8"/>
  <c r="AE16" i="8"/>
  <c r="AF16" i="8" s="1"/>
  <c r="AH15" i="8"/>
  <c r="AE15" i="8"/>
  <c r="AD15" i="8"/>
  <c r="AE14" i="8"/>
  <c r="AF14" i="8" s="1"/>
  <c r="AD14" i="8"/>
  <c r="AH12" i="8"/>
  <c r="AE12" i="8"/>
  <c r="AD12" i="8"/>
  <c r="AH11" i="8"/>
  <c r="AE11" i="8"/>
  <c r="AD11" i="8"/>
  <c r="AH10" i="8"/>
  <c r="J10" i="8" s="1"/>
  <c r="J40" i="8" s="1"/>
  <c r="AF37" i="8" l="1"/>
  <c r="AF11" i="8"/>
  <c r="AE13" i="8"/>
  <c r="AD13" i="8"/>
  <c r="L40" i="8"/>
  <c r="AF20" i="8"/>
  <c r="AF24" i="8"/>
  <c r="AF12" i="8"/>
  <c r="AF29" i="8"/>
  <c r="AF30" i="8"/>
  <c r="AF31" i="8"/>
  <c r="AF34" i="8"/>
  <c r="AF19" i="8"/>
  <c r="AF10" i="10"/>
  <c r="D48" i="10"/>
  <c r="AF43" i="10"/>
  <c r="AF17" i="8"/>
  <c r="AF32" i="8"/>
  <c r="AF15" i="8"/>
  <c r="AF28" i="8"/>
  <c r="AF33" i="8"/>
  <c r="AF23" i="8"/>
  <c r="AF26" i="8"/>
  <c r="AF21" i="8"/>
  <c r="AF38" i="8"/>
  <c r="AF35" i="8"/>
  <c r="AD10" i="8"/>
  <c r="AE10" i="8"/>
  <c r="AF10" i="8" s="1"/>
  <c r="D34" i="8"/>
  <c r="D40" i="8" s="1"/>
  <c r="D42" i="8" s="1"/>
  <c r="D43" i="8" s="1"/>
  <c r="U29" i="3"/>
  <c r="AD40" i="8" l="1"/>
  <c r="AF13" i="8"/>
  <c r="AE40" i="8"/>
  <c r="D49" i="10"/>
  <c r="D51" i="10"/>
  <c r="D45" i="8"/>
  <c r="AF40" i="8"/>
  <c r="C34" i="6"/>
  <c r="D34" i="6" s="1"/>
  <c r="AI10" i="6"/>
  <c r="AH10" i="6"/>
  <c r="J10" i="6" l="1"/>
  <c r="D48" i="8"/>
  <c r="D46" i="8"/>
  <c r="I20" i="7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F36" i="6" s="1"/>
  <c r="AD36" i="6"/>
  <c r="AE35" i="6"/>
  <c r="AD35" i="6"/>
  <c r="AE34" i="6"/>
  <c r="AD34" i="6"/>
  <c r="AE33" i="6"/>
  <c r="AD33" i="6"/>
  <c r="AE32" i="6"/>
  <c r="AF32" i="6" s="1"/>
  <c r="AD32" i="6"/>
  <c r="AH31" i="6"/>
  <c r="AE31" i="6"/>
  <c r="AD31" i="6"/>
  <c r="AE30" i="6"/>
  <c r="AD30" i="6"/>
  <c r="AE29" i="6"/>
  <c r="AD29" i="6"/>
  <c r="AE28" i="6"/>
  <c r="AD28" i="6"/>
  <c r="AE27" i="6"/>
  <c r="AF27" i="6" s="1"/>
  <c r="AE26" i="6"/>
  <c r="AD26" i="6"/>
  <c r="AE25" i="6"/>
  <c r="AE24" i="6"/>
  <c r="AD24" i="6"/>
  <c r="AE23" i="6"/>
  <c r="AD23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F16" i="6" s="1"/>
  <c r="AH15" i="6"/>
  <c r="AE15" i="6"/>
  <c r="AD15" i="6"/>
  <c r="AE14" i="6"/>
  <c r="AD14" i="6"/>
  <c r="AE13" i="6"/>
  <c r="AD13" i="6"/>
  <c r="AH12" i="6"/>
  <c r="AE12" i="6"/>
  <c r="AD12" i="6"/>
  <c r="AH11" i="6"/>
  <c r="AE11" i="6"/>
  <c r="AD11" i="6"/>
  <c r="AE10" i="6"/>
  <c r="AD10" i="6"/>
  <c r="AF29" i="6" l="1"/>
  <c r="AF14" i="6"/>
  <c r="AF19" i="6"/>
  <c r="AF35" i="6"/>
  <c r="AF30" i="6"/>
  <c r="AF15" i="6"/>
  <c r="AF23" i="6"/>
  <c r="AF28" i="6"/>
  <c r="AF12" i="6"/>
  <c r="AF17" i="6"/>
  <c r="AF21" i="6"/>
  <c r="AF18" i="6"/>
  <c r="AF13" i="6"/>
  <c r="AF33" i="6"/>
  <c r="AE39" i="6"/>
  <c r="D44" i="6" s="1"/>
  <c r="AF11" i="6"/>
  <c r="AF20" i="6"/>
  <c r="AF31" i="6"/>
  <c r="AF26" i="6"/>
  <c r="AF22" i="6"/>
  <c r="AF37" i="6"/>
  <c r="AF24" i="6"/>
  <c r="AF34" i="6"/>
  <c r="AD39" i="6"/>
  <c r="AF10" i="6"/>
  <c r="S28" i="3"/>
  <c r="AF39" i="6" l="1"/>
  <c r="D45" i="6"/>
  <c r="D47" i="6"/>
  <c r="AH11" i="4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D36" i="4"/>
  <c r="AE35" i="4"/>
  <c r="AF35" i="4" s="1"/>
  <c r="AD35" i="4"/>
  <c r="AE34" i="4"/>
  <c r="AD34" i="4"/>
  <c r="AE33" i="4"/>
  <c r="AD33" i="4"/>
  <c r="AE32" i="4"/>
  <c r="AD32" i="4"/>
  <c r="AE31" i="4"/>
  <c r="AD31" i="4"/>
  <c r="AE30" i="4"/>
  <c r="AD30" i="4"/>
  <c r="AE29" i="4"/>
  <c r="AD29" i="4"/>
  <c r="AE28" i="4"/>
  <c r="AD28" i="4"/>
  <c r="AE27" i="4"/>
  <c r="AF27" i="4" s="1"/>
  <c r="AE26" i="4"/>
  <c r="AD26" i="4"/>
  <c r="AF26" i="4" s="1"/>
  <c r="AE25" i="4"/>
  <c r="AE24" i="4"/>
  <c r="AD24" i="4"/>
  <c r="AE23" i="4"/>
  <c r="AF23" i="4" s="1"/>
  <c r="AD23" i="4"/>
  <c r="AE22" i="4"/>
  <c r="AF22" i="4" s="1"/>
  <c r="AD22" i="4"/>
  <c r="AE21" i="4"/>
  <c r="AD21" i="4"/>
  <c r="AE20" i="4"/>
  <c r="AD20" i="4"/>
  <c r="AE19" i="4"/>
  <c r="AF19" i="4" s="1"/>
  <c r="AD19" i="4"/>
  <c r="AE18" i="4"/>
  <c r="AF18" i="4" s="1"/>
  <c r="AD18" i="4"/>
  <c r="AE17" i="4"/>
  <c r="AD17" i="4"/>
  <c r="AE16" i="4"/>
  <c r="AF16" i="4" s="1"/>
  <c r="AE15" i="4"/>
  <c r="AD15" i="4"/>
  <c r="AE14" i="4"/>
  <c r="AD14" i="4"/>
  <c r="AE13" i="4"/>
  <c r="AD13" i="4"/>
  <c r="AF13" i="4" s="1"/>
  <c r="AE12" i="4"/>
  <c r="AD12" i="4"/>
  <c r="AE11" i="4"/>
  <c r="AD11" i="4"/>
  <c r="AE10" i="4"/>
  <c r="AD10" i="4"/>
  <c r="AF28" i="4" l="1"/>
  <c r="AF32" i="4"/>
  <c r="AF36" i="4"/>
  <c r="AF20" i="4"/>
  <c r="AF24" i="4"/>
  <c r="AF29" i="4"/>
  <c r="AF33" i="4"/>
  <c r="AF37" i="4"/>
  <c r="AF21" i="4"/>
  <c r="AF30" i="4"/>
  <c r="AF34" i="4"/>
  <c r="AF17" i="4"/>
  <c r="AF10" i="4"/>
  <c r="AF14" i="4"/>
  <c r="AF11" i="4"/>
  <c r="AF15" i="4"/>
  <c r="AF31" i="4"/>
  <c r="AF12" i="4"/>
  <c r="AD39" i="4"/>
  <c r="AE39" i="4"/>
  <c r="S27" i="3"/>
  <c r="S39" i="3" s="1"/>
  <c r="D44" i="4" l="1"/>
  <c r="AF39" i="4"/>
  <c r="I25" i="2"/>
  <c r="D45" i="4" l="1"/>
  <c r="D47" i="4"/>
  <c r="I40" i="2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U39" i="3" l="1"/>
  <c r="V27" i="3"/>
  <c r="V28" i="3" s="1"/>
  <c r="V29" i="3" s="1"/>
  <c r="V30" i="3" s="1"/>
  <c r="V31" i="3" s="1"/>
  <c r="V32" i="3" s="1"/>
  <c r="V33" i="3" s="1"/>
  <c r="V34" i="3" s="1"/>
  <c r="V35" i="3" s="1"/>
  <c r="AF19" i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52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<sst xmlns="http://schemas.openxmlformats.org/spreadsheetml/2006/main" count="2611" uniqueCount="431">
  <si>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</si>
  <si>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</si>
  <si>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</si>
  <si>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</si>
  <si>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</si>
  <si>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</si>
  <si>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</si>
  <si>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</si>
  <si>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</si>
  <si>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</si>
  <si>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</si>
  <si>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</si>
  <si>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</si>
  <si>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</si>
  <si>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</si>
  <si>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</si>
  <si>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</si>
  <si>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</si>
  <si>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</si>
  <si>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</si>
  <si>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</si>
  <si>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</si>
  <si>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</si>
  <si>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</si>
  <si>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</si>
  <si>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</si>
  <si>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</si>
  <si>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</si>
  <si>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</si>
  <si>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</si>
  <si>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</si>
  <si>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</si>
  <si>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</si>
  <si>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</si>
  <si>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</si>
  <si>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</si>
  <si>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</si>
  <si>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</si>
  <si>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</si>
  <si>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</si>
  <si>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</si>
  <si>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</si>
  <si>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</si>
  <si>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</si>
  <si>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</si>
  <si>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</si>
  <si>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</si>
  <si>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</si>
  <si>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</si>
  <si>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</si>
  <si>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</si>
  <si>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</si>
  <si>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</si>
  <si>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</si>
  <si>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</si>
  <si>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</si>
  <si>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</si>
  <si>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</si>
  <si>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</si>
  <si>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</si>
  <si>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</si>
  <si>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</si>
  <si>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</si>
  <si>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</si>
  <si>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</si>
  <si>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</si>
  <si>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</si>
  <si>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</si>
  <si>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</si>
  <si>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</si>
  <si>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</si>
  <si>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</si>
  <si>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</si>
  <si>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</si>
  <si>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</si>
  <si>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</si>
  <si>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</si>
  <si>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</si>
  <si>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</si>
  <si>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</si>
  <si>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</si>
  <si>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</si>
  <si>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</si>
  <si>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</si>
  <si>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</si>
  <si>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</si>
  <si>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</si>
  <si>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</si>
  <si>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</si>
  <si>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</si>
  <si>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</si>
  <si>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</si>
  <si>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</si>
  <si>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</si>
  <si>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</si>
  <si>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</si>
  <si>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</si>
  <si>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</si>
  <si>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</si>
  <si>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</si>
  <si>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</si>
  <si>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</si>
  <si>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</si>
  <si>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</si>
  <si>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</si>
  <si>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</si>
  <si>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</si>
  <si>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</si>
  <si>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</si>
  <si>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</si>
  <si>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</si>
  <si>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</si>
  <si>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</si>
  <si>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</si>
  <si>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</si>
  <si>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</si>
  <si>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</si>
  <si>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</si>
  <si>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</si>
  <si>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</si>
  <si>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</si>
  <si>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</si>
  <si>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</si>
  <si>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</si>
  <si>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</si>
  <si>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</si>
  <si>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</si>
  <si>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</si>
  <si>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</si>
  <si>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</si>
  <si>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</si>
  <si>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</si>
  <si>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</si>
  <si>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</si>
  <si>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</si>
  <si>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</si>
  <si>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</si>
  <si>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</si>
  <si>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</si>
  <si>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</si>
  <si>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</si>
  <si>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</si>
  <si>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</si>
  <si>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</si>
  <si>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</si>
  <si>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</si>
  <si>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</si>
  <si>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</si>
  <si>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</si>
  <si>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</si>
  <si>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</si>
  <si>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</si>
  <si>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</si>
  <si>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</si>
  <si>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</si>
  <si>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</si>
  <si>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</si>
  <si>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</si>
  <si>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</si>
  <si>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</si>
  <si>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</si>
  <si>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</si>
  <si>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</si>
  <si>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</si>
  <si>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</si>
  <si>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</si>
  <si>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</si>
  <si>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</si>
  <si>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</si>
  <si>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</si>
  <si>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</si>
  <si>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</si>
  <si>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</si>
  <si>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</si>
  <si>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</si>
  <si>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</si>
  <si>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</si>
  <si>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</si>
  <si>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</si>
  <si>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</si>
  <si>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</si>
  <si>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</si>
  <si>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</si>
  <si>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</si>
  <si>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</si>
  <si>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</si>
  <si>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</si>
  <si>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</si>
  <si>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</si>
  <si>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</si>
  <si>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</si>
  <si>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</si>
  <si>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</si>
  <si>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</si>
  <si>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</si>
  <si>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งานซื้อกระดาษชำระเพื่อใช้สำหรับห้องน้ำ สสท.</t>
  </si>
  <si>
    <t>บจก.เจนเทิล แคร์</t>
  </si>
  <si>
    <t>จำนวน 15 box เลขที่ ซท05-01-67</t>
  </si>
  <si>
    <t>PO 3300063047</t>
  </si>
  <si>
    <t>หจก.อมรชัยพานิช 1996</t>
  </si>
  <si>
    <t>ลงวันที่ 5 มกราคม 2567</t>
  </si>
  <si>
    <t>บจก.เพิ่มมิตรกรุ๊ป</t>
  </si>
  <si>
    <t>สรุปผลการดำเนินการจัดซื้อจัดจ้างในรอบเดือน มกราคม 2567 (วิธีเฉพาะเจาะจง)</t>
  </si>
  <si>
    <t>วันที่ 1-31 มกราคม 2567</t>
  </si>
  <si>
    <t>งานจ้างก่อสร้างววางท่อประปาและงานที่เกี่ยวข้อง</t>
  </si>
  <si>
    <t>บจก.โอสิริแอนด์ซันส์</t>
  </si>
  <si>
    <t>หจก.ดิลกพัฒนา เอนจิเนียริ่ง</t>
  </si>
  <si>
    <t>สัญญาเลขที่ ป05-01-67</t>
  </si>
  <si>
    <t>บจก.ภัทรสิน คอนสตรัคชั่น แอนด์ เซอร์วิส (2547)</t>
  </si>
  <si>
    <t>PO 3300063091</t>
  </si>
  <si>
    <t>ลงวันที่ 9 มกราคม 2567</t>
  </si>
  <si>
    <t>บจก.สุทธิพรการโยธา</t>
  </si>
  <si>
    <t xml:space="preserve">งานจ้างก่อสร้างววางท่อประปาและงานที่เกี่ยวข้อง </t>
  </si>
  <si>
    <t>ด้านปรับปรุงกำลังน้ำ (กรณีเร่งด่วน)</t>
  </si>
  <si>
    <t>PO 3300063098</t>
  </si>
  <si>
    <t>พื้นที่เขตบางรัก และเขตบางคอแหลม</t>
  </si>
  <si>
    <t>สัญญาเลขที่ ปป05-01-67</t>
  </si>
  <si>
    <t>สรุปผลการดำเนินการจัดซื้อจัดจ้างในรอบเดือน มกราคม 2567 (วิธี e-bidding)</t>
  </si>
  <si>
    <t>งบลงทุน - งานเปลี่ยนท่อ (ปรับปรุงกำลังน้ำ)</t>
  </si>
  <si>
    <t>งานซื้อกระดาษชำระ สำหรับใช้ใน สสท. จำนวน 15 box</t>
  </si>
  <si>
    <t>สรุปผลการจัดซื้อจัดจ้างกับผู้ประกอบการ SMEs สะสม ม.ค. 67</t>
  </si>
  <si>
    <t>ผลการจัดซื้อจัดจ้าง SME ที่ทำได้สะสม ม.ค.67</t>
  </si>
  <si>
    <t>งบทำการ - วัสดุสำนักงาน งานบ้าน งานครัว</t>
  </si>
  <si>
    <t>สะสม</t>
  </si>
  <si>
    <t>ปีงบประมาณ 2567 (สะสม)</t>
  </si>
  <si>
    <t>บจก.ปุณยนุช อินเท็นซ</t>
  </si>
  <si>
    <t>PO 3300063462</t>
  </si>
  <si>
    <t>ลงวันที่ 1 กุมภาพันธ์ 2567</t>
  </si>
  <si>
    <t>สัญญาเลขที่ วธ05-02-67</t>
  </si>
  <si>
    <t>งานจ้างเหมาบำรุงรักษาเครื่องปรับอากาศของ สสท.</t>
  </si>
  <si>
    <t>บจก.ราชาแอร์ และ เทคโนโลยี (สำนักงานใหญ่)</t>
  </si>
  <si>
    <t>ระยะเวลา 8 เดือน (เดือน ก.พ. 2567 - ก.ย. 2567)</t>
  </si>
  <si>
    <t>PO 3300063619</t>
  </si>
  <si>
    <t>เลขที่ จท05-04-67</t>
  </si>
  <si>
    <t>บจก.จามจุรี ไฟฟ้า ก่อสร้าง</t>
  </si>
  <si>
    <t>ลงวันที่ 13 กุมภาพันธ์ 2567</t>
  </si>
  <si>
    <t>บจก.โยชัว แอร์เทค</t>
  </si>
  <si>
    <t>งานซื้อถ้วยกระดาษชนิดไม่มีหู ขนาด 6.5 ออนซ์</t>
  </si>
  <si>
    <t>หจก.พัฒนากิจซัพพลายส์ (2018)</t>
  </si>
  <si>
    <t xml:space="preserve">ของ สบก.กรก.สสท. สำหรับกิจกรรม </t>
  </si>
  <si>
    <t>PO 3300063729</t>
  </si>
  <si>
    <t>มหกรรม "Luck Lock Love รักล้นสะพาน"</t>
  </si>
  <si>
    <t>บจก.ชัยกิจ เทรดดิ้ง</t>
  </si>
  <si>
    <t>ลงวันที่ 21 กุมภาพันธ์ 2567</t>
  </si>
  <si>
    <t>เลขที่ ซท05-03-67</t>
  </si>
  <si>
    <t>หจก.เบญจวรรณพาณิชย์</t>
  </si>
  <si>
    <t>PO 3300063754</t>
  </si>
  <si>
    <t>สัญญาเลขที่ ป05-09-67</t>
  </si>
  <si>
    <t>ลงวันที่ 22 กุมภาพันธ์ 2567</t>
  </si>
  <si>
    <t>สรุปผลการดำเนินการจัดซื้อจัดจ้างในรอบเดือน กุมภาพันธ์ 2567 (วิธีเฉพาะเจาะจง)</t>
  </si>
  <si>
    <t>วันที่ 1-29 กุมภาพันธ์ 2567</t>
  </si>
  <si>
    <t>สัญญาเลขที่ ป05-03-67</t>
  </si>
  <si>
    <t>บจก.พงศ์พัช ไฮโดร</t>
  </si>
  <si>
    <t>หจก.อินแอนด์ออนเซอร์วิส</t>
  </si>
  <si>
    <t>PO 3300063716</t>
  </si>
  <si>
    <t>สรุปผลการดำเนินการจัดซื้อจัดจ้างในรอบเดือน กุมภาพันธ์ 2567 (วิธี e-bidding)</t>
  </si>
  <si>
    <t>สรุปผลการจัดซื้อจัดจ้างกับผู้ประกอบการ SMEs สะสม ก.พ. 67</t>
  </si>
  <si>
    <t>งบลงทุน - งานจ้าง - งานขยายเขต - รับจ้างงาน</t>
  </si>
  <si>
    <t xml:space="preserve">  งานจ้างเหมาบำรุงรักษาเครื่องปรับอากาศ ระยะเวลา 8 เดือน</t>
  </si>
  <si>
    <t>ค่าซ่อมแซมและบำรุงรักษาเครื่องปรับอากาศ</t>
  </si>
  <si>
    <t>งบทำการ - ค่าซ่อมแซมและบำรุงรักษาเครื่องปรับอากาศ</t>
  </si>
  <si>
    <t>ค่าโฆษณาและประชาสัมพันธ์</t>
  </si>
  <si>
    <t>งบทำการ - ค่าโฆษณาและประชาสัมพันธ์</t>
  </si>
  <si>
    <t>สรุปผลการดำเนินการจัดซื้อจัดจ้างในรอบเดือน มีนาคม 2567 (วิธีเฉพาะเจาะจง)</t>
  </si>
  <si>
    <t>วันที่ 1-31 มีนาคม 2567</t>
  </si>
  <si>
    <t xml:space="preserve">งานซื้อหมึกพิมพ์ของ สสท. จำนวน 54 กล่อง                 เลขที่ ซท05-02-67 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</si>
  <si>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</si>
  <si>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</si>
  <si>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3300063897</t>
  </si>
  <si>
    <t>ลงวันที่ 7 มีนาคม 2567</t>
  </si>
  <si>
    <t>บจก.พี.พี. พริ้นเตอร์ แอนด์ ซัพพลาย</t>
  </si>
  <si>
    <t>PO 3300063899</t>
  </si>
  <si>
    <t>บจก.อัฏฐวิศวกรรม</t>
  </si>
  <si>
    <t>PO 3300063919</t>
  </si>
  <si>
    <t>สัญญาเลขที่ ป05-11-67</t>
  </si>
  <si>
    <t>ลงวันที่ 11 มีนาคม 2567</t>
  </si>
  <si>
    <t>PO 3300063949</t>
  </si>
  <si>
    <t>สัญญาเลขที่ ป05-10-67</t>
  </si>
  <si>
    <t>ลงวันที่ 13 มีนาคม 2567</t>
  </si>
  <si>
    <t>สรุปผลการดำเนินการจัดซื้อจัดจ้างในรอบเดือน มีนาคม 2567 (วิธี e-bidding)</t>
  </si>
  <si>
    <t>สัญญาเลขที่ ป05-07-67</t>
  </si>
  <si>
    <t>บจก.ณัฐวรรณวอเตอร์ไปป์</t>
  </si>
  <si>
    <t>PO 3300063846</t>
  </si>
  <si>
    <t>ลงวันที่ 4 มีนาคม 2567</t>
  </si>
  <si>
    <t>บจก.บิลดิ้ง แคร์</t>
  </si>
  <si>
    <t>สัญญาเลขที่ ป05-06-67</t>
  </si>
  <si>
    <t>PO 3300063893</t>
  </si>
  <si>
    <t>สัญญาเลขที่ ป05-02-67</t>
  </si>
  <si>
    <t>PO 3300063894</t>
  </si>
  <si>
    <t>สรุปผลการจัดซื้อจัดจ้างกับผู้ประกอบการ SMEs สะสม มี.ค. 67</t>
  </si>
  <si>
    <t>ผลการจัดซื้อจัดจ้าง SME ที่ทำได้สะสม มี.ค. 67</t>
  </si>
  <si>
    <t>งบทำการ - ค่าวัสดุคอมพิวเตอร์ และวัสดุไฟฟ้า วิทยุ</t>
  </si>
  <si>
    <t>ค่าวัสดุคอมพิวเตอร์ และวัสดุไฟฟ้า วิทยุ (งานซื้อหมึกพิมพ์ฯ)</t>
  </si>
  <si>
    <t>บจก.ปุณยนุช</t>
  </si>
  <si>
    <t>PO 3300064350</t>
  </si>
  <si>
    <t>สัญญาเลขที่ ป05-16-67</t>
  </si>
  <si>
    <t>ลงวันที่ 22 เมษายน 2567</t>
  </si>
  <si>
    <t>PO 3300064367</t>
  </si>
  <si>
    <t>สัญญาเลขที่ ป05-14-67</t>
  </si>
  <si>
    <t>สรุปผลการดำเนินการจัดซื้อจัดจ้างในรอบเดือน เมษายน 2567 (วิธีเฉพาะเจาะจง)</t>
  </si>
  <si>
    <t>วันที่ 1-30 เมษายน 2567</t>
  </si>
  <si>
    <t>สัญญาเลขที่ ป05-08-67</t>
  </si>
  <si>
    <t>PO 3300064247</t>
  </si>
  <si>
    <t>ลงวันที่ 4 เมษายน 2567</t>
  </si>
  <si>
    <t>(กรณีเร่งด่วน) พื้นที่เขตสาทร และเขตยานนาวา</t>
  </si>
  <si>
    <t>PO 3300064502</t>
  </si>
  <si>
    <t>สัญญาเลขที่ ปป05-02-67</t>
  </si>
  <si>
    <t>ลงวันที่ 30 เมษายน 2567</t>
  </si>
  <si>
    <t>สรุปผลการจัดซื้อจัดจ้างกับผู้ประกอบการ SMEs สะสม เม.ย. 67</t>
  </si>
  <si>
    <t>ผลการจัดซื้อจัดจ้าง SME ที่ทำได้สะสม เม.ย. 67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</si>
  <si>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</si>
  <si>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เมษายน 2567 (วิธี e-bidding)</t>
  </si>
  <si>
    <t>งานจ้างก่อสร้างวางท่อประปาและงานที่เกี่ยวข้อง</t>
  </si>
  <si>
    <t>ลงวันที่ 23 เมษายน 2567</t>
  </si>
  <si>
    <t xml:space="preserve">งานจ้างก่อสร้างวางท่อประปาและงานที่เกี่ยวข้อง </t>
  </si>
  <si>
    <t>งานจ้างซ่อมแซมระบบบัตรคิวอัตโนมัติ (ชุดใบมีด)</t>
  </si>
  <si>
    <t>บจก.เดพ โซลูชั่น (สำนักใหญ่)</t>
  </si>
  <si>
    <t>ของ สจก.กรด.สสท. เลขที่ จท05-05-67</t>
  </si>
  <si>
    <t>บจก.ไลฟ์ โซลูชั่น ซิสเต็ม</t>
  </si>
  <si>
    <t>PO 3300064546</t>
  </si>
  <si>
    <t>บจก.สมาร์ท อิเลคทริค คอนโทรล</t>
  </si>
  <si>
    <t>ลงวันที่ 7 พฤษภาคม 2567</t>
  </si>
  <si>
    <t>สรุปผลการจัดซื้อจัดจ้างกับผู้ประกอบการ SMEs สะสม พ.ค. 67</t>
  </si>
  <si>
    <t>ค่าซ่อมแซมและบำรุงรักษาเครื่องตกแต่งและเครื่องใช้ในสำนักงาน</t>
  </si>
  <si>
    <t>ผลการจัดซื้อจัดจ้าง SME ที่ทำได้สะสม พ.ค. 67</t>
  </si>
  <si>
    <t>งบทำการ - ค่าซ่อมแซมและบำรุงรักษาเครื่องตกแต่งและเครื่องใช้ในสำนักงาน</t>
  </si>
  <si>
    <t>สรุปผลการดำเนินการจัดซื้อจัดจ้างในรอบเดือน พฤษภาคม 2567 (วิธีเฉพาะเจาะจง)</t>
  </si>
  <si>
    <t>วันที่ 1-31 พฤษภาคม 2567</t>
  </si>
  <si>
    <t>บจก.เดพ โซลูชั่น (สนญ.)</t>
  </si>
  <si>
    <t>สรุปผลการดำเนินการจัดซื้อจัดจ้างในรอบเดือน มิถุนายน 2567 (วิธีเฉพาะเจาะจง)</t>
  </si>
  <si>
    <t>วันที่ 1-30 มิถุนายน 2567</t>
  </si>
  <si>
    <t>PO 3300064860</t>
  </si>
  <si>
    <t>สัญญาเลขที่ ป05-19-67</t>
  </si>
  <si>
    <t>ลงวันที่ 4 มิถุนายน 2567</t>
  </si>
  <si>
    <t xml:space="preserve">งานจ้างซ่อมเครื่องปรับอากาศ จำนวน 3 เครื่อง </t>
  </si>
  <si>
    <t>ของ สำนักงานประปาสาขาทุ่งมหาเมฆ</t>
  </si>
  <si>
    <t>PO 3300064864</t>
  </si>
  <si>
    <t>เลขที่ จท05-06-67</t>
  </si>
  <si>
    <t>ลงวันที่ 5 มิถุนายน 2567</t>
  </si>
  <si>
    <t>PO 3300064957</t>
  </si>
  <si>
    <t>สัญญาเลขที่ ป05-21-67</t>
  </si>
  <si>
    <t>ลงวันที่ 11 มิถุนายน 2567</t>
  </si>
  <si>
    <t>PO 3300065013</t>
  </si>
  <si>
    <t>สัญญาเลขที่ ป05-23-67</t>
  </si>
  <si>
    <t>ลงวันที่ 14 มิถุนายน 2567</t>
  </si>
  <si>
    <t>งานวางท่อประปาในโครงการจัดสรร และงานที่เกี่ยวข้อง</t>
  </si>
  <si>
    <t>หจก.ดิลกพัฒนา เอนจีเนียริ่ง</t>
  </si>
  <si>
    <t>โครงการพัฒนาที่ดินในเครือสหพัฒน์ SAHAPAT RETAIL</t>
  </si>
  <si>
    <t>PO 3300065062</t>
  </si>
  <si>
    <t>ถนนรัชดาภิเษก - พระราม 3 สัญญาเลขที่ วธ05-03-67</t>
  </si>
  <si>
    <t>ลงวันที่ 19 มิถุนายน 2567</t>
  </si>
  <si>
    <t>งานจ้างทำตรายาง จำนวน 19 อัน</t>
  </si>
  <si>
    <t>ของสำนักงานประปาสาขาทุ่งมหาเมฆ</t>
  </si>
  <si>
    <t>PO 3300065128</t>
  </si>
  <si>
    <t>เลขที่ จท05-08-67</t>
  </si>
  <si>
    <t>ลงวันที่ 25 มิถุนายน 2567</t>
  </si>
  <si>
    <t>ร้านชัยกิจเทรดดิ้ง</t>
  </si>
  <si>
    <t>สรุปผลการดำเนินการจัดซื้อจัดจ้างในรอบเดือน มิถุนายน 2567 (วิธี e-Bidding)</t>
  </si>
  <si>
    <t>สัญญาเลขที่ ป05-12-67</t>
  </si>
  <si>
    <t>PO 3300064975</t>
  </si>
  <si>
    <t>ลงวันที่ 13 มิถุนายน 2567</t>
  </si>
  <si>
    <t>งานจ้างสำรวจหาจุดรั่วในระบบจ่ายน้ำ ในพื้นที่รับผิดชอบ</t>
  </si>
  <si>
    <t>PO 3300065027</t>
  </si>
  <si>
    <t>สัญญาเลขที่ สร05-02-67</t>
  </si>
  <si>
    <t>ลงวันที่ 17 มิถุนายน 2567</t>
  </si>
  <si>
    <t>PO 3300065037</t>
  </si>
  <si>
    <t>สัญญาเลขที่ ป05-13-67</t>
  </si>
  <si>
    <t>ลงวันที่ 18 มิถุนายน 2567</t>
  </si>
  <si>
    <t>รวมทั้งสิ้น 6 รายการ</t>
  </si>
  <si>
    <t>สรุปผลการจัดซื้อจัดจ้างกับผู้ประกอบการ SMEs สะสม มิ.ย. 67</t>
  </si>
  <si>
    <t>ผลการจัดซื้อจัดจ้าง SME ที่ทำได้สะสม มิ.ย. 67</t>
  </si>
  <si>
    <t xml:space="preserve">  งานจ้างซ่อมเครื่องปรับอากาศ จำนวน 3 เครื่อง</t>
  </si>
  <si>
    <t>ค่าวัสดุสำนักงาน งานบ้าน งานครัว</t>
  </si>
  <si>
    <t>งบทำการ - ค่าวัสดุสำนักงาน งานบ้าน งานครัว</t>
  </si>
  <si>
    <t>สรุปผลการดำเนินการจัดซื้อจัดจ้างในรอบเดือน กรกฎาคม 2567 (วิธีเฉพาะเจาะจง)</t>
  </si>
  <si>
    <t>วันที่ 1-31 กรกฎาคม 2567</t>
  </si>
  <si>
    <t>งานซื้อกระดาษสำหรับเครื่องจัดระบบคิว จำนวน 50 ม้วน</t>
  </si>
  <si>
    <t>บจก.คอมเด็กซ์</t>
  </si>
  <si>
    <t>ของ สจก.กรด.สสท. เลขที่ ซท05-04-67</t>
  </si>
  <si>
    <t>บจก.อินเตอร์เปเปอร์โปรดักส์</t>
  </si>
  <si>
    <t>PO 3300065208</t>
  </si>
  <si>
    <t>ลงวันที่ 1 กรกฎาคม 2567</t>
  </si>
  <si>
    <t>บจก.ซี.เจ.เจนเนรัล ซัพพลาย</t>
  </si>
  <si>
    <t>งานจ้างซ่อมบำรุงรถบรรทุก ทะเบียน 2 กบ-2234</t>
  </si>
  <si>
    <t xml:space="preserve">ของ สกส.กรร.สสท. จำนวน 1 คัน </t>
  </si>
  <si>
    <t>บจก.เอ็นพี ซาบิสุ</t>
  </si>
  <si>
    <t>PO 3300065209</t>
  </si>
  <si>
    <t>เลขที่ จท05-07-67</t>
  </si>
  <si>
    <t>งานจ้างซ่อมอุปกรณ์กระจายสัญญาณเครือข่าย</t>
  </si>
  <si>
    <t>หจก.แอล.อี.ดี.เอฟโวลูชั่น</t>
  </si>
  <si>
    <t>PoE 24 ช่องสัญญาณ ระบบกล้องโทรทัศน์วงจรปิด</t>
  </si>
  <si>
    <t>PO 3300065400</t>
  </si>
  <si>
    <t>จำนวน 1 เครื่อง เลขที่ จท05-09-67</t>
  </si>
  <si>
    <t>บจก.เอวี. แอพพลาย</t>
  </si>
  <si>
    <t>ลงวันที่ 15 กรกฎาคม 2567</t>
  </si>
  <si>
    <t>หจก.บุรณพนธ์ ลิ้งค์</t>
  </si>
  <si>
    <t>งานซื้อหลอดไฟ ของสำนักงานประปาสาขาทุ่งมหาเมฆ</t>
  </si>
  <si>
    <t>บจก.ลอฟท์ เอเชีย</t>
  </si>
  <si>
    <t>เลขที่ ซท05-05-67</t>
  </si>
  <si>
    <t>บจก.ดงตาล โซลูชั่น (สำนักงานใหญ่)</t>
  </si>
  <si>
    <t>PO 3300065472</t>
  </si>
  <si>
    <t>ลงวันที่ 18 กรกฎาคม 2567</t>
  </si>
  <si>
    <t>บจก.เสริมราศี</t>
  </si>
  <si>
    <t>สรุปผลการดำเนินการจัดซื้อจัดจ้างในรอบเดือน กรกฎาคม 2567 (วิธี e-Bidding)</t>
  </si>
  <si>
    <t>สัญญาเลขที่ ป05-15-67</t>
  </si>
  <si>
    <t>PO 3300065217</t>
  </si>
  <si>
    <t>PO 3300065342</t>
  </si>
  <si>
    <t>เลขที่ ซป05-02-67</t>
  </si>
  <si>
    <t>ลงวันที่ 9 กรกฎาคม 2567</t>
  </si>
  <si>
    <t>บจก.พี.บี.85 การช่าง</t>
  </si>
  <si>
    <t>PO 3300065403</t>
  </si>
  <si>
    <t>สัญญาเลขที่ ป05-17-67</t>
  </si>
  <si>
    <t>PO 3300065449</t>
  </si>
  <si>
    <t>สัญญาเลขที่ ป05-18-67</t>
  </si>
  <si>
    <t>ลงวันที่ 17 กรกฎาคม 2567</t>
  </si>
  <si>
    <t>PO 3300065541</t>
  </si>
  <si>
    <t>สัญญาเลขที่ ป05-20-67</t>
  </si>
  <si>
    <t>ลงวันที่ 24 กรกฎาคม 2567</t>
  </si>
  <si>
    <t>บจก.ธนาชั้น การช่าง</t>
  </si>
  <si>
    <t>สัญญาเลขที่ ป05-22-67</t>
  </si>
  <si>
    <t>PO 3300065596</t>
  </si>
  <si>
    <t>ลงวันที่ 30 กรกฎาคม 2567</t>
  </si>
  <si>
    <t>บจก.บวรการช่าง</t>
  </si>
  <si>
    <t>ค่าวัสดุสำนักงาน งานบ้าน งานครัว (ซื้อกระดาษบัตรคิว)</t>
  </si>
  <si>
    <t>ค่าซ่อมแซมและบำรุงรักษายานพาหนะ</t>
  </si>
  <si>
    <t>ค่าวัสดุไฟฟ้า วิทยุและอิเลคโทรนิค</t>
  </si>
  <si>
    <t>งบทำการ - ค่าซ่อมแซมและบำรุงรักษายานพาหนะ</t>
  </si>
  <si>
    <t>งบทำการ - ค่าวัสดุไฟฟ้า วิทยุและอิเลคโทรนิค</t>
  </si>
  <si>
    <t>สรุปผลการจัดซื้อจัดจ้างกับผู้ประกอบการ SMEs สะสม ก.ค. 67</t>
  </si>
  <si>
    <t>ผลการจัดซื้อจัดจ้าง SME ที่ทำได้สะสม ก.ค. 67</t>
  </si>
  <si>
    <t>รวมทั้งสิ้น 51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</si>
</sst>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b/>
      <sz val="26"/>
      <color theme="1"/>
      <name val="TH SarabunPSK"/>
      <family val="2"/>
    </font>
    <font>
      <sz val="14"/>
      <color rgb="FF7030A0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4"/>
      <color rgb="FF7030A0"/>
      <name val="Tahoma"/>
      <family val="2"/>
      <scheme val="minor"/>
    </font>
    <font>
      <b/>
      <sz val="26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9" tint="0.59999389629810485"/>
        <bgColor theme="9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56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3" fillId="12" borderId="0" xfId="0" applyFont="1" applyFill="1"/>
    <xf numFmtId="2" fontId="3" fillId="12" borderId="0" xfId="0" applyNumberFormat="1" applyFont="1" applyFill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10" xfId="3" applyNumberFormat="1" applyFont="1" applyBorder="1" applyAlignment="1">
      <alignment horizontal="center" vertical="center" wrapText="1"/>
    </xf>
    <xf numFmtId="2" fontId="3" fillId="11" borderId="0" xfId="0" applyNumberFormat="1" applyFont="1" applyFill="1"/>
    <xf numFmtId="0" fontId="9" fillId="0" borderId="0" xfId="0" applyFont="1" applyBorder="1" applyAlignment="1">
      <alignment horizontal="center"/>
    </xf>
    <xf numFmtId="4" fontId="9" fillId="0" borderId="0" xfId="3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1" fillId="6" borderId="0" xfId="0" applyFont="1" applyFill="1"/>
    <xf numFmtId="0" fontId="21" fillId="6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1" fillId="13" borderId="0" xfId="0" applyFont="1" applyFill="1" applyProtection="1"/>
    <xf numFmtId="0" fontId="21" fillId="13" borderId="0" xfId="0" applyFont="1" applyFill="1" applyBorder="1" applyProtection="1"/>
    <xf numFmtId="0" fontId="25" fillId="8" borderId="0" xfId="0" applyFont="1" applyFill="1" applyProtection="1">
      <protection locked="0"/>
    </xf>
    <xf numFmtId="0" fontId="26" fillId="13" borderId="0" xfId="0" applyFont="1" applyFill="1" applyProtection="1"/>
    <xf numFmtId="0" fontId="26" fillId="14" borderId="0" xfId="0" applyFont="1" applyFill="1" applyProtection="1"/>
    <xf numFmtId="0" fontId="27" fillId="15" borderId="0" xfId="0" applyFont="1" applyFill="1" applyProtection="1"/>
    <xf numFmtId="0" fontId="27" fillId="15" borderId="0" xfId="0" applyFont="1" applyFill="1" applyAlignment="1" applyProtection="1">
      <alignment horizontal="center"/>
    </xf>
    <xf numFmtId="4" fontId="27" fillId="15" borderId="0" xfId="0" applyNumberFormat="1" applyFont="1" applyFill="1" applyProtection="1"/>
    <xf numFmtId="0" fontId="27" fillId="15" borderId="0" xfId="0" applyFont="1" applyFill="1" applyBorder="1" applyProtection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9" fillId="0" borderId="14" xfId="3" applyNumberFormat="1" applyFont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9" fillId="0" borderId="19" xfId="3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5" xfId="0" applyFont="1" applyBorder="1"/>
    <xf numFmtId="0" fontId="11" fillId="5" borderId="6" xfId="4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24" fillId="5" borderId="8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88" fontId="8" fillId="0" borderId="18" xfId="0" applyNumberFormat="1" applyFont="1" applyBorder="1" applyAlignment="1">
      <alignment horizontal="center" vertical="center" wrapText="1"/>
    </xf>
    <xf numFmtId="188" fontId="8" fillId="0" borderId="19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1" applyNumberFormat="1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28" fillId="5" borderId="8" xfId="4" applyFont="1" applyFill="1" applyBorder="1" applyAlignment="1">
      <alignment horizontal="center" vertical="center" wrapText="1"/>
    </xf>
    <xf numFmtId="0" fontId="28" fillId="5" borderId="6" xfId="4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12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49" fontId="3" fillId="9" borderId="14" xfId="0" applyNumberFormat="1" applyFont="1" applyFill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9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8" fillId="5" borderId="1" xfId="4" applyFont="1" applyFill="1" applyBorder="1" applyAlignment="1">
      <alignment horizontal="center" vertical="center" wrapText="1"/>
    </xf>
    <xf numFmtId="0" fontId="28" fillId="5" borderId="5" xfId="4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7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1" fillId="5" borderId="5" xfId="4" applyFont="1" applyFill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A9EF8C9-CA3E-4AE2-B65A-F3EC205BF624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4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F712914B-32AD-453C-B4CA-45167919AAC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2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2B327A0-ABEA-4734-B0CB-040C2C4F809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DA9FCDEC-79D0-4AB3-A88E-93A50299789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5372D1E2-B5DB-46CE-B7AB-8C0A6952BD37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599D842F-622D-4F29-A924-CC38B47FCF21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FBD63E2F-CBE2-45FF-8BAB-DC6934F864B1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40C4CCD3-149C-46D3-9F42-F23993B9F69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47AF93C2-2969-4262-ABA4-9015A89988C4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C7E455C-DABD-4595-AF1B-3A297CA40814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108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4" t="s">
        <v>11</v>
      </c>
      <c r="D7" s="3" t="s">
        <v>6</v>
      </c>
      <c r="E7" s="3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4"/>
  <sheetViews>
    <sheetView zoomScale="60" zoomScaleNormal="6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249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249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250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42" x14ac:dyDescent="0.35">
      <c r="A6" s="500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88"/>
      <c r="B7" s="439"/>
      <c r="C7" s="68" t="s">
        <v>44</v>
      </c>
      <c r="D7" s="69" t="s">
        <v>45</v>
      </c>
      <c r="E7" s="439"/>
      <c r="F7" s="248" t="s">
        <v>46</v>
      </c>
      <c r="G7" s="240" t="s">
        <v>47</v>
      </c>
      <c r="H7" s="71" t="s">
        <v>48</v>
      </c>
      <c r="I7" s="72" t="s">
        <v>49</v>
      </c>
      <c r="J7" s="439"/>
      <c r="K7" s="439"/>
      <c r="L7" s="442"/>
      <c r="M7" s="251" t="s">
        <v>50</v>
      </c>
      <c r="N7" s="74" t="s">
        <v>51</v>
      </c>
    </row>
    <row r="8" spans="1:14" x14ac:dyDescent="0.35">
      <c r="A8" s="512">
        <v>1</v>
      </c>
      <c r="B8" s="77" t="s">
        <v>132</v>
      </c>
      <c r="C8" s="449">
        <v>467200</v>
      </c>
      <c r="D8" s="449">
        <v>499490</v>
      </c>
      <c r="E8" s="497" t="s">
        <v>52</v>
      </c>
      <c r="F8" s="439" t="s">
        <v>225</v>
      </c>
      <c r="G8" s="466">
        <v>484512</v>
      </c>
      <c r="H8" s="439" t="s">
        <v>225</v>
      </c>
      <c r="I8" s="466">
        <v>484512</v>
      </c>
      <c r="J8" s="245"/>
      <c r="K8" s="245"/>
      <c r="L8" s="455" t="s">
        <v>257</v>
      </c>
      <c r="M8" s="458" t="s">
        <v>53</v>
      </c>
      <c r="N8" s="473"/>
    </row>
    <row r="9" spans="1:14" x14ac:dyDescent="0.35">
      <c r="A9" s="447"/>
      <c r="B9" s="80" t="s">
        <v>134</v>
      </c>
      <c r="C9" s="450"/>
      <c r="D9" s="450"/>
      <c r="E9" s="498"/>
      <c r="F9" s="479"/>
      <c r="G9" s="467"/>
      <c r="H9" s="479"/>
      <c r="I9" s="467"/>
      <c r="J9" s="246" t="s">
        <v>57</v>
      </c>
      <c r="K9" s="79" t="s">
        <v>226</v>
      </c>
      <c r="L9" s="456"/>
      <c r="M9" s="459"/>
      <c r="N9" s="474"/>
    </row>
    <row r="10" spans="1:14" x14ac:dyDescent="0.35">
      <c r="A10" s="447"/>
      <c r="B10" s="80" t="s">
        <v>78</v>
      </c>
      <c r="C10" s="450"/>
      <c r="D10" s="450"/>
      <c r="E10" s="498"/>
      <c r="F10" s="479"/>
      <c r="G10" s="467"/>
      <c r="H10" s="479"/>
      <c r="I10" s="467"/>
      <c r="J10" s="246" t="s">
        <v>55</v>
      </c>
      <c r="K10" s="80" t="s">
        <v>227</v>
      </c>
      <c r="L10" s="456"/>
      <c r="M10" s="459"/>
      <c r="N10" s="474"/>
    </row>
    <row r="11" spans="1:14" x14ac:dyDescent="0.35">
      <c r="A11" s="513"/>
      <c r="B11" s="83" t="s">
        <v>228</v>
      </c>
      <c r="C11" s="451"/>
      <c r="D11" s="451"/>
      <c r="E11" s="499"/>
      <c r="F11" s="480"/>
      <c r="G11" s="468"/>
      <c r="H11" s="480"/>
      <c r="I11" s="468"/>
      <c r="J11" s="247"/>
      <c r="K11" s="247"/>
      <c r="L11" s="457"/>
      <c r="M11" s="460"/>
      <c r="N11" s="475"/>
    </row>
    <row r="12" spans="1:14" x14ac:dyDescent="0.35">
      <c r="A12" s="512">
        <v>2</v>
      </c>
      <c r="B12" s="77" t="s">
        <v>229</v>
      </c>
      <c r="C12" s="449">
        <v>44000</v>
      </c>
      <c r="D12" s="449">
        <v>47080</v>
      </c>
      <c r="E12" s="497" t="s">
        <v>52</v>
      </c>
      <c r="F12" s="463" t="s">
        <v>230</v>
      </c>
      <c r="G12" s="466">
        <v>47080</v>
      </c>
      <c r="H12" s="514" t="s">
        <v>230</v>
      </c>
      <c r="I12" s="516">
        <v>47080</v>
      </c>
      <c r="J12" s="245"/>
      <c r="K12" s="245"/>
      <c r="L12" s="455" t="s">
        <v>260</v>
      </c>
      <c r="M12" s="458" t="s">
        <v>53</v>
      </c>
      <c r="N12" s="473"/>
    </row>
    <row r="13" spans="1:14" x14ac:dyDescent="0.35">
      <c r="A13" s="447"/>
      <c r="B13" s="80" t="s">
        <v>231</v>
      </c>
      <c r="C13" s="450"/>
      <c r="D13" s="450"/>
      <c r="E13" s="498"/>
      <c r="F13" s="464"/>
      <c r="G13" s="467"/>
      <c r="H13" s="501"/>
      <c r="I13" s="517"/>
      <c r="J13" s="246" t="s">
        <v>54</v>
      </c>
      <c r="K13" s="79" t="s">
        <v>232</v>
      </c>
      <c r="L13" s="456"/>
      <c r="M13" s="459"/>
      <c r="N13" s="474"/>
    </row>
    <row r="14" spans="1:14" x14ac:dyDescent="0.35">
      <c r="A14" s="447"/>
      <c r="B14" s="80" t="s">
        <v>233</v>
      </c>
      <c r="C14" s="450"/>
      <c r="D14" s="450"/>
      <c r="E14" s="498"/>
      <c r="F14" s="246" t="s">
        <v>234</v>
      </c>
      <c r="G14" s="242">
        <v>56496</v>
      </c>
      <c r="H14" s="501"/>
      <c r="I14" s="517"/>
      <c r="J14" s="246" t="s">
        <v>55</v>
      </c>
      <c r="K14" s="80" t="s">
        <v>235</v>
      </c>
      <c r="L14" s="456"/>
      <c r="M14" s="459"/>
      <c r="N14" s="474"/>
    </row>
    <row r="15" spans="1:14" x14ac:dyDescent="0.35">
      <c r="A15" s="513"/>
      <c r="B15" s="83"/>
      <c r="C15" s="451"/>
      <c r="D15" s="451"/>
      <c r="E15" s="499"/>
      <c r="F15" s="247" t="s">
        <v>236</v>
      </c>
      <c r="G15" s="243">
        <v>61204</v>
      </c>
      <c r="H15" s="515"/>
      <c r="I15" s="518"/>
      <c r="J15" s="247"/>
      <c r="K15" s="247"/>
      <c r="L15" s="457"/>
      <c r="M15" s="460"/>
      <c r="N15" s="475"/>
    </row>
    <row r="16" spans="1:14" x14ac:dyDescent="0.35">
      <c r="A16" s="512">
        <v>3</v>
      </c>
      <c r="B16" s="77" t="s">
        <v>237</v>
      </c>
      <c r="C16" s="449">
        <v>16000</v>
      </c>
      <c r="D16" s="449">
        <v>17120</v>
      </c>
      <c r="E16" s="497" t="s">
        <v>52</v>
      </c>
      <c r="F16" s="439" t="s">
        <v>238</v>
      </c>
      <c r="G16" s="466">
        <v>17120</v>
      </c>
      <c r="H16" s="514" t="s">
        <v>238</v>
      </c>
      <c r="I16" s="516">
        <v>17120</v>
      </c>
      <c r="J16" s="245"/>
      <c r="K16" s="245"/>
      <c r="L16" s="455" t="s">
        <v>262</v>
      </c>
      <c r="M16" s="458" t="s">
        <v>53</v>
      </c>
      <c r="N16" s="473"/>
    </row>
    <row r="17" spans="1:14" x14ac:dyDescent="0.35">
      <c r="A17" s="447"/>
      <c r="B17" s="80" t="s">
        <v>239</v>
      </c>
      <c r="C17" s="450"/>
      <c r="D17" s="450"/>
      <c r="E17" s="498"/>
      <c r="F17" s="479"/>
      <c r="G17" s="467"/>
      <c r="H17" s="501"/>
      <c r="I17" s="517"/>
      <c r="J17" s="246" t="s">
        <v>54</v>
      </c>
      <c r="K17" s="79" t="s">
        <v>240</v>
      </c>
      <c r="L17" s="456"/>
      <c r="M17" s="459"/>
      <c r="N17" s="474"/>
    </row>
    <row r="18" spans="1:14" x14ac:dyDescent="0.35">
      <c r="A18" s="447"/>
      <c r="B18" s="80" t="s">
        <v>241</v>
      </c>
      <c r="C18" s="450"/>
      <c r="D18" s="450"/>
      <c r="E18" s="498"/>
      <c r="F18" s="252" t="s">
        <v>245</v>
      </c>
      <c r="G18" s="253">
        <v>17655</v>
      </c>
      <c r="H18" s="501"/>
      <c r="I18" s="517"/>
      <c r="J18" s="246" t="s">
        <v>55</v>
      </c>
      <c r="K18" s="80" t="s">
        <v>243</v>
      </c>
      <c r="L18" s="456"/>
      <c r="M18" s="459"/>
      <c r="N18" s="474"/>
    </row>
    <row r="19" spans="1:14" x14ac:dyDescent="0.35">
      <c r="A19" s="513"/>
      <c r="B19" s="83" t="s">
        <v>244</v>
      </c>
      <c r="C19" s="451"/>
      <c r="D19" s="451"/>
      <c r="E19" s="499"/>
      <c r="F19" s="252" t="s">
        <v>242</v>
      </c>
      <c r="G19" s="253">
        <v>18725</v>
      </c>
      <c r="H19" s="515"/>
      <c r="I19" s="518"/>
      <c r="J19" s="247"/>
      <c r="K19" s="247"/>
      <c r="L19" s="457"/>
      <c r="M19" s="460"/>
      <c r="N19" s="475"/>
    </row>
    <row r="20" spans="1:14" ht="21" customHeight="1" x14ac:dyDescent="0.35">
      <c r="A20" s="445">
        <v>4</v>
      </c>
      <c r="B20" s="77" t="s">
        <v>204</v>
      </c>
      <c r="C20" s="449">
        <v>467200</v>
      </c>
      <c r="D20" s="449">
        <v>423955</v>
      </c>
      <c r="E20" s="452" t="s">
        <v>52</v>
      </c>
      <c r="F20" s="463" t="s">
        <v>178</v>
      </c>
      <c r="G20" s="466">
        <v>417759</v>
      </c>
      <c r="H20" s="463" t="s">
        <v>178</v>
      </c>
      <c r="I20" s="466">
        <v>417759</v>
      </c>
      <c r="J20" s="134"/>
      <c r="K20" s="80"/>
      <c r="L20" s="455" t="s">
        <v>192</v>
      </c>
      <c r="M20" s="458" t="s">
        <v>53</v>
      </c>
      <c r="N20" s="458"/>
    </row>
    <row r="21" spans="1:14" x14ac:dyDescent="0.35">
      <c r="A21" s="446"/>
      <c r="B21" s="80" t="s">
        <v>179</v>
      </c>
      <c r="C21" s="450"/>
      <c r="D21" s="450"/>
      <c r="E21" s="453"/>
      <c r="F21" s="464"/>
      <c r="G21" s="467"/>
      <c r="H21" s="464"/>
      <c r="I21" s="467"/>
      <c r="J21" s="246" t="s">
        <v>57</v>
      </c>
      <c r="K21" s="79" t="s">
        <v>246</v>
      </c>
      <c r="L21" s="456"/>
      <c r="M21" s="459"/>
      <c r="N21" s="459"/>
    </row>
    <row r="22" spans="1:14" x14ac:dyDescent="0.35">
      <c r="A22" s="447"/>
      <c r="B22" s="80" t="s">
        <v>247</v>
      </c>
      <c r="C22" s="450"/>
      <c r="D22" s="450"/>
      <c r="E22" s="453"/>
      <c r="F22" s="464"/>
      <c r="G22" s="467"/>
      <c r="H22" s="464"/>
      <c r="I22" s="467"/>
      <c r="J22" s="246" t="s">
        <v>55</v>
      </c>
      <c r="K22" s="80" t="s">
        <v>248</v>
      </c>
      <c r="L22" s="456"/>
      <c r="M22" s="459"/>
      <c r="N22" s="459"/>
    </row>
    <row r="23" spans="1:14" x14ac:dyDescent="0.35">
      <c r="A23" s="448"/>
      <c r="B23" s="81"/>
      <c r="C23" s="451"/>
      <c r="D23" s="451"/>
      <c r="E23" s="454"/>
      <c r="F23" s="465"/>
      <c r="G23" s="468"/>
      <c r="H23" s="465"/>
      <c r="I23" s="468"/>
      <c r="J23" s="82"/>
      <c r="K23" s="83"/>
      <c r="L23" s="457"/>
      <c r="M23" s="460"/>
      <c r="N23" s="460"/>
    </row>
    <row r="24" spans="1:14" ht="21.75" customHeight="1" x14ac:dyDescent="0.35">
      <c r="A24" s="85"/>
      <c r="B24" s="461" t="s">
        <v>107</v>
      </c>
      <c r="C24" s="461"/>
      <c r="D24" s="461"/>
      <c r="E24" s="461"/>
      <c r="F24" s="461"/>
      <c r="G24" s="461"/>
      <c r="H24" s="462"/>
      <c r="I24" s="86">
        <f>SUM(I8:I23)</f>
        <v>966471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437" t="s">
        <v>255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249" t="s">
        <v>32</v>
      </c>
    </row>
    <row r="31" spans="1:14" x14ac:dyDescent="0.35">
      <c r="A31" s="437" t="s">
        <v>2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14" x14ac:dyDescent="0.35">
      <c r="A32" s="437" t="s">
        <v>250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</row>
    <row r="34" spans="1:14" ht="42" x14ac:dyDescent="0.35">
      <c r="A34" s="500" t="s">
        <v>33</v>
      </c>
      <c r="B34" s="438" t="s">
        <v>34</v>
      </c>
      <c r="C34" s="65" t="s">
        <v>35</v>
      </c>
      <c r="D34" s="66" t="s">
        <v>36</v>
      </c>
      <c r="E34" s="438" t="s">
        <v>37</v>
      </c>
      <c r="F34" s="438" t="s">
        <v>38</v>
      </c>
      <c r="G34" s="438"/>
      <c r="H34" s="440" t="s">
        <v>39</v>
      </c>
      <c r="I34" s="440"/>
      <c r="J34" s="441" t="s">
        <v>40</v>
      </c>
      <c r="K34" s="441" t="s">
        <v>41</v>
      </c>
      <c r="L34" s="442" t="s">
        <v>42</v>
      </c>
      <c r="M34" s="443" t="s">
        <v>43</v>
      </c>
      <c r="N34" s="444"/>
    </row>
    <row r="35" spans="1:14" ht="63" x14ac:dyDescent="0.35">
      <c r="A35" s="488"/>
      <c r="B35" s="439"/>
      <c r="C35" s="68" t="s">
        <v>44</v>
      </c>
      <c r="D35" s="92" t="s">
        <v>45</v>
      </c>
      <c r="E35" s="439"/>
      <c r="F35" s="250" t="s">
        <v>46</v>
      </c>
      <c r="G35" s="240" t="s">
        <v>47</v>
      </c>
      <c r="H35" s="71" t="s">
        <v>48</v>
      </c>
      <c r="I35" s="72" t="s">
        <v>49</v>
      </c>
      <c r="J35" s="439"/>
      <c r="K35" s="439"/>
      <c r="L35" s="442"/>
      <c r="M35" s="251" t="s">
        <v>50</v>
      </c>
      <c r="N35" s="74" t="s">
        <v>51</v>
      </c>
    </row>
    <row r="36" spans="1:14" ht="21" customHeight="1" x14ac:dyDescent="0.35">
      <c r="A36" s="445">
        <v>1</v>
      </c>
      <c r="B36" s="77" t="s">
        <v>204</v>
      </c>
      <c r="C36" s="477">
        <v>2803700</v>
      </c>
      <c r="D36" s="477">
        <v>1850161</v>
      </c>
      <c r="E36" s="497" t="s">
        <v>56</v>
      </c>
      <c r="F36" s="244" t="s">
        <v>206</v>
      </c>
      <c r="G36" s="240">
        <v>1395000</v>
      </c>
      <c r="H36" s="491" t="s">
        <v>206</v>
      </c>
      <c r="I36" s="466">
        <v>1394592</v>
      </c>
      <c r="J36" s="245"/>
      <c r="K36" s="245"/>
      <c r="L36" s="494" t="s">
        <v>192</v>
      </c>
      <c r="M36" s="458" t="s">
        <v>53</v>
      </c>
      <c r="N36" s="504"/>
    </row>
    <row r="37" spans="1:14" ht="21" customHeight="1" x14ac:dyDescent="0.35">
      <c r="A37" s="446"/>
      <c r="B37" s="80" t="s">
        <v>179</v>
      </c>
      <c r="C37" s="478"/>
      <c r="D37" s="478"/>
      <c r="E37" s="498"/>
      <c r="F37" s="241" t="s">
        <v>76</v>
      </c>
      <c r="G37" s="242">
        <v>1440000</v>
      </c>
      <c r="H37" s="501"/>
      <c r="I37" s="467"/>
      <c r="J37" s="246"/>
      <c r="K37" s="79"/>
      <c r="L37" s="495"/>
      <c r="M37" s="459"/>
      <c r="N37" s="505"/>
    </row>
    <row r="38" spans="1:14" ht="21" customHeight="1" x14ac:dyDescent="0.35">
      <c r="A38" s="446"/>
      <c r="B38" s="80" t="s">
        <v>251</v>
      </c>
      <c r="C38" s="478"/>
      <c r="D38" s="478"/>
      <c r="E38" s="498"/>
      <c r="F38" s="241" t="s">
        <v>252</v>
      </c>
      <c r="G38" s="254">
        <v>1480000</v>
      </c>
      <c r="H38" s="492"/>
      <c r="I38" s="467"/>
      <c r="J38" s="246"/>
      <c r="K38" s="79"/>
      <c r="L38" s="495"/>
      <c r="M38" s="459"/>
      <c r="N38" s="505"/>
    </row>
    <row r="39" spans="1:14" ht="21" customHeight="1" x14ac:dyDescent="0.35">
      <c r="A39" s="446"/>
      <c r="B39" s="80"/>
      <c r="C39" s="478"/>
      <c r="D39" s="478"/>
      <c r="E39" s="498"/>
      <c r="F39" s="241" t="s">
        <v>253</v>
      </c>
      <c r="G39" s="242">
        <v>1515000</v>
      </c>
      <c r="H39" s="492"/>
      <c r="I39" s="467"/>
      <c r="J39" s="246" t="s">
        <v>54</v>
      </c>
      <c r="K39" s="79" t="s">
        <v>254</v>
      </c>
      <c r="L39" s="495"/>
      <c r="M39" s="459"/>
      <c r="N39" s="505"/>
    </row>
    <row r="40" spans="1:14" ht="21" customHeight="1" x14ac:dyDescent="0.35">
      <c r="A40" s="446"/>
      <c r="B40" s="80"/>
      <c r="C40" s="478"/>
      <c r="D40" s="478"/>
      <c r="E40" s="498"/>
      <c r="F40" s="241" t="s">
        <v>205</v>
      </c>
      <c r="G40" s="254">
        <v>1549000</v>
      </c>
      <c r="H40" s="492"/>
      <c r="I40" s="467"/>
      <c r="J40" s="246" t="s">
        <v>55</v>
      </c>
      <c r="K40" s="80" t="s">
        <v>243</v>
      </c>
      <c r="L40" s="495"/>
      <c r="M40" s="459"/>
      <c r="N40" s="505"/>
    </row>
    <row r="41" spans="1:14" ht="21" customHeight="1" x14ac:dyDescent="0.35">
      <c r="A41" s="446"/>
      <c r="B41" s="80"/>
      <c r="C41" s="478"/>
      <c r="D41" s="478"/>
      <c r="E41" s="498"/>
      <c r="F41" s="241" t="s">
        <v>211</v>
      </c>
      <c r="G41" s="242">
        <v>1578187</v>
      </c>
      <c r="H41" s="492"/>
      <c r="I41" s="467"/>
      <c r="J41" s="246"/>
      <c r="K41" s="80"/>
      <c r="L41" s="495"/>
      <c r="M41" s="459"/>
      <c r="N41" s="505"/>
    </row>
    <row r="42" spans="1:14" ht="21" customHeight="1" x14ac:dyDescent="0.35">
      <c r="A42" s="446"/>
      <c r="B42" s="80"/>
      <c r="C42" s="478"/>
      <c r="D42" s="478"/>
      <c r="E42" s="498"/>
      <c r="F42" s="481" t="s">
        <v>208</v>
      </c>
      <c r="G42" s="483">
        <v>1610000</v>
      </c>
      <c r="H42" s="492"/>
      <c r="I42" s="467"/>
      <c r="J42" s="246"/>
      <c r="K42" s="80"/>
      <c r="L42" s="495"/>
      <c r="M42" s="459"/>
      <c r="N42" s="505"/>
    </row>
    <row r="43" spans="1:14" ht="21" customHeight="1" x14ac:dyDescent="0.35">
      <c r="A43" s="448"/>
      <c r="B43" s="83"/>
      <c r="C43" s="478"/>
      <c r="D43" s="478"/>
      <c r="E43" s="499"/>
      <c r="F43" s="482"/>
      <c r="G43" s="484"/>
      <c r="H43" s="493"/>
      <c r="I43" s="468"/>
      <c r="J43" s="247"/>
      <c r="K43" s="247"/>
      <c r="L43" s="496"/>
      <c r="M43" s="460"/>
      <c r="N43" s="506"/>
    </row>
    <row r="44" spans="1:14" ht="21" customHeight="1" x14ac:dyDescent="0.35">
      <c r="A44" s="85"/>
      <c r="B44" s="502" t="s">
        <v>58</v>
      </c>
      <c r="C44" s="502"/>
      <c r="D44" s="502"/>
      <c r="E44" s="502"/>
      <c r="F44" s="502"/>
      <c r="G44" s="502"/>
      <c r="H44" s="503"/>
      <c r="I44" s="86">
        <f>SUM(I36:I43)</f>
        <v>1394592</v>
      </c>
      <c r="J44" s="96"/>
      <c r="K44" s="97"/>
      <c r="L44" s="89"/>
      <c r="M44" s="90"/>
      <c r="N44" s="91"/>
    </row>
  </sheetData>
  <mergeCells count="81">
    <mergeCell ref="L8:L11"/>
    <mergeCell ref="L12:L15"/>
    <mergeCell ref="L16:L19"/>
    <mergeCell ref="A36:A43"/>
    <mergeCell ref="C36:C43"/>
    <mergeCell ref="D36:D43"/>
    <mergeCell ref="E36:E43"/>
    <mergeCell ref="H36:H43"/>
    <mergeCell ref="I36:I43"/>
    <mergeCell ref="F42:F43"/>
    <mergeCell ref="D16:D19"/>
    <mergeCell ref="E16:E19"/>
    <mergeCell ref="F16:F17"/>
    <mergeCell ref="G16:G17"/>
    <mergeCell ref="H16:H19"/>
    <mergeCell ref="I16:I19"/>
    <mergeCell ref="N16:N19"/>
    <mergeCell ref="M16:M19"/>
    <mergeCell ref="N12:N15"/>
    <mergeCell ref="M12:M15"/>
    <mergeCell ref="N8:N11"/>
    <mergeCell ref="M8:M11"/>
    <mergeCell ref="E12:E15"/>
    <mergeCell ref="F12:F13"/>
    <mergeCell ref="G12:G13"/>
    <mergeCell ref="H12:H15"/>
    <mergeCell ref="I12:I15"/>
    <mergeCell ref="B44:H44"/>
    <mergeCell ref="A8:A11"/>
    <mergeCell ref="C8:C11"/>
    <mergeCell ref="D8:D11"/>
    <mergeCell ref="E8:E11"/>
    <mergeCell ref="F8:F11"/>
    <mergeCell ref="G8:G11"/>
    <mergeCell ref="H8:H11"/>
    <mergeCell ref="A16:A19"/>
    <mergeCell ref="C16:C19"/>
    <mergeCell ref="G42:G43"/>
    <mergeCell ref="A31:M31"/>
    <mergeCell ref="I8:I11"/>
    <mergeCell ref="A12:A15"/>
    <mergeCell ref="C12:C15"/>
    <mergeCell ref="D12:D15"/>
    <mergeCell ref="N36:N43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4:N34"/>
    <mergeCell ref="A30:M30"/>
    <mergeCell ref="F20:F23"/>
    <mergeCell ref="G20:G23"/>
    <mergeCell ref="L36:L43"/>
    <mergeCell ref="M36:M43"/>
    <mergeCell ref="I20:I23"/>
    <mergeCell ref="L20:L23"/>
    <mergeCell ref="M20:M23"/>
    <mergeCell ref="N20:N23"/>
    <mergeCell ref="B24:H24"/>
    <mergeCell ref="A20:A23"/>
    <mergeCell ref="C20:C23"/>
    <mergeCell ref="D20:D23"/>
    <mergeCell ref="E20:E23"/>
    <mergeCell ref="H20:H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30" activePane="bottomLeft" state="frozen"/>
      <selection activeCell="R4" sqref="R4"/>
      <selection pane="bottomLeft" activeCell="P11" sqref="P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7" width="14.625" style="56" customWidth="1"/>
    <col min="18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</row>
    <row r="5" spans="1:61" ht="33.75" customHeight="1" x14ac:dyDescent="0.3">
      <c r="A5" s="268"/>
      <c r="B5" s="268"/>
      <c r="C5" s="268"/>
      <c r="D5" s="268"/>
      <c r="E5" s="268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289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266" t="s">
        <v>11</v>
      </c>
      <c r="D7" s="267" t="s">
        <v>6</v>
      </c>
      <c r="E7" s="267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29153229.906542059</v>
      </c>
      <c r="AE10" s="16">
        <f>F10+H10+J10+L10+N10+P10+R10+T10+V10+X10+Z10+AB10</f>
        <v>29153229.906542059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225">
        <f>463749-(463749*7/107)</f>
        <v>433410.28037383175</v>
      </c>
      <c r="AN10" s="225">
        <f>399217-(399217*7/107)</f>
        <v>373100</v>
      </c>
      <c r="AO10" s="225">
        <f>4899370-(4899370*7/107)</f>
        <v>4578850.4672897197</v>
      </c>
      <c r="AP10" s="225">
        <f>4379388-(4379388*7/107)</f>
        <v>4092885.9813084113</v>
      </c>
      <c r="AQ10" s="225">
        <f>8991812-(8991812*7/107)</f>
        <v>8403562.616822429</v>
      </c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0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41648198.047757015</v>
      </c>
      <c r="AE44" s="20">
        <f>SUM(AE9:AE33)</f>
        <v>41638478.447757013</v>
      </c>
      <c r="AF44" s="49">
        <f>AE44/AD44</f>
        <v>0.99976662615777867</v>
      </c>
    </row>
    <row r="45" spans="1:36" s="50" customFormat="1" x14ac:dyDescent="0.3">
      <c r="A45" s="268"/>
      <c r="B45" s="268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290</v>
      </c>
      <c r="C49" s="2"/>
      <c r="D49" s="59">
        <f>SUM(AE44)</f>
        <v>41638478.447757013</v>
      </c>
      <c r="E49" s="61"/>
      <c r="L49" s="20"/>
    </row>
    <row r="50" spans="1:61" x14ac:dyDescent="0.3">
      <c r="B50" s="50" t="s">
        <v>30</v>
      </c>
      <c r="D50" s="62">
        <f>SUM(D49/D46)</f>
        <v>0.37986840468868605</v>
      </c>
    </row>
    <row r="52" spans="1:61" s="56" customFormat="1" x14ac:dyDescent="0.3">
      <c r="A52" s="2"/>
      <c r="B52" s="2" t="s">
        <v>31</v>
      </c>
      <c r="C52" s="2"/>
      <c r="D52" s="60">
        <f>D49-D47</f>
        <v>8754607.6647570133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53"/>
  <sheetViews>
    <sheetView zoomScale="60" zoomScaleNormal="60" workbookViewId="0">
      <selection activeCell="L56" sqref="L56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263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280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264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280"/>
      <c r="B5" s="280"/>
      <c r="C5" s="280"/>
      <c r="D5" s="280"/>
      <c r="E5" s="280"/>
      <c r="F5" s="280"/>
      <c r="G5" s="280"/>
      <c r="H5" s="280"/>
      <c r="I5" s="280"/>
      <c r="J5" s="280"/>
    </row>
    <row r="6" spans="1:14" ht="42" x14ac:dyDescent="0.35">
      <c r="A6" s="500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88"/>
      <c r="B7" s="439"/>
      <c r="C7" s="68" t="s">
        <v>44</v>
      </c>
      <c r="D7" s="69" t="s">
        <v>45</v>
      </c>
      <c r="E7" s="439"/>
      <c r="F7" s="279" t="s">
        <v>46</v>
      </c>
      <c r="G7" s="269" t="s">
        <v>47</v>
      </c>
      <c r="H7" s="71" t="s">
        <v>48</v>
      </c>
      <c r="I7" s="72" t="s">
        <v>49</v>
      </c>
      <c r="J7" s="439"/>
      <c r="K7" s="439"/>
      <c r="L7" s="442"/>
      <c r="M7" s="282" t="s">
        <v>50</v>
      </c>
      <c r="N7" s="74" t="s">
        <v>51</v>
      </c>
    </row>
    <row r="8" spans="1:14" ht="21" customHeight="1" x14ac:dyDescent="0.35">
      <c r="A8" s="445">
        <v>1</v>
      </c>
      <c r="B8" s="519" t="s">
        <v>265</v>
      </c>
      <c r="C8" s="449">
        <v>71940</v>
      </c>
      <c r="D8" s="449">
        <v>76975.8</v>
      </c>
      <c r="E8" s="452" t="s">
        <v>52</v>
      </c>
      <c r="F8" s="439" t="s">
        <v>266</v>
      </c>
      <c r="G8" s="466">
        <v>48931.1</v>
      </c>
      <c r="H8" s="439" t="s">
        <v>266</v>
      </c>
      <c r="I8" s="466">
        <v>48931.1</v>
      </c>
      <c r="J8" s="522" t="s">
        <v>267</v>
      </c>
      <c r="K8" s="276"/>
      <c r="L8" s="455" t="s">
        <v>291</v>
      </c>
      <c r="M8" s="458" t="s">
        <v>53</v>
      </c>
      <c r="N8" s="473"/>
    </row>
    <row r="9" spans="1:14" x14ac:dyDescent="0.35">
      <c r="A9" s="446"/>
      <c r="B9" s="520"/>
      <c r="C9" s="450"/>
      <c r="D9" s="450"/>
      <c r="E9" s="453"/>
      <c r="F9" s="479"/>
      <c r="G9" s="467"/>
      <c r="H9" s="479"/>
      <c r="I9" s="467"/>
      <c r="J9" s="481"/>
      <c r="K9" s="79" t="s">
        <v>268</v>
      </c>
      <c r="L9" s="456"/>
      <c r="M9" s="459"/>
      <c r="N9" s="474"/>
    </row>
    <row r="10" spans="1:14" x14ac:dyDescent="0.35">
      <c r="A10" s="446"/>
      <c r="B10" s="520"/>
      <c r="C10" s="450"/>
      <c r="D10" s="450"/>
      <c r="E10" s="453"/>
      <c r="F10" s="479"/>
      <c r="G10" s="467"/>
      <c r="H10" s="479"/>
      <c r="I10" s="467"/>
      <c r="J10" s="481"/>
      <c r="K10" s="80" t="s">
        <v>269</v>
      </c>
      <c r="L10" s="456"/>
      <c r="M10" s="459"/>
      <c r="N10" s="474"/>
    </row>
    <row r="11" spans="1:14" x14ac:dyDescent="0.35">
      <c r="A11" s="446"/>
      <c r="B11" s="520"/>
      <c r="C11" s="450"/>
      <c r="D11" s="450"/>
      <c r="E11" s="453"/>
      <c r="F11" s="480"/>
      <c r="G11" s="468"/>
      <c r="H11" s="480"/>
      <c r="I11" s="468"/>
      <c r="J11" s="482"/>
      <c r="K11" s="278"/>
      <c r="L11" s="457"/>
      <c r="M11" s="460"/>
      <c r="N11" s="475"/>
    </row>
    <row r="12" spans="1:14" ht="21" customHeight="1" x14ac:dyDescent="0.35">
      <c r="A12" s="446"/>
      <c r="B12" s="520"/>
      <c r="C12" s="450"/>
      <c r="D12" s="450"/>
      <c r="E12" s="453"/>
      <c r="F12" s="463" t="s">
        <v>270</v>
      </c>
      <c r="G12" s="466">
        <v>28044.7</v>
      </c>
      <c r="H12" s="463" t="s">
        <v>270</v>
      </c>
      <c r="I12" s="466">
        <v>28044.7</v>
      </c>
      <c r="J12" s="522" t="s">
        <v>267</v>
      </c>
      <c r="K12" s="276"/>
      <c r="L12" s="455" t="s">
        <v>291</v>
      </c>
      <c r="M12" s="458" t="s">
        <v>53</v>
      </c>
      <c r="N12" s="473"/>
    </row>
    <row r="13" spans="1:14" x14ac:dyDescent="0.35">
      <c r="A13" s="446"/>
      <c r="B13" s="520"/>
      <c r="C13" s="450"/>
      <c r="D13" s="450"/>
      <c r="E13" s="453"/>
      <c r="F13" s="464"/>
      <c r="G13" s="467"/>
      <c r="H13" s="464"/>
      <c r="I13" s="467"/>
      <c r="J13" s="481"/>
      <c r="K13" s="79" t="s">
        <v>271</v>
      </c>
      <c r="L13" s="456"/>
      <c r="M13" s="459"/>
      <c r="N13" s="474"/>
    </row>
    <row r="14" spans="1:14" x14ac:dyDescent="0.35">
      <c r="A14" s="446"/>
      <c r="B14" s="520"/>
      <c r="C14" s="450"/>
      <c r="D14" s="450"/>
      <c r="E14" s="453"/>
      <c r="F14" s="464"/>
      <c r="G14" s="467"/>
      <c r="H14" s="464"/>
      <c r="I14" s="467"/>
      <c r="J14" s="481"/>
      <c r="K14" s="80" t="s">
        <v>269</v>
      </c>
      <c r="L14" s="456"/>
      <c r="M14" s="459"/>
      <c r="N14" s="474"/>
    </row>
    <row r="15" spans="1:14" x14ac:dyDescent="0.35">
      <c r="A15" s="448"/>
      <c r="B15" s="521"/>
      <c r="C15" s="451"/>
      <c r="D15" s="451"/>
      <c r="E15" s="454"/>
      <c r="F15" s="465"/>
      <c r="G15" s="468"/>
      <c r="H15" s="465"/>
      <c r="I15" s="468"/>
      <c r="J15" s="482"/>
      <c r="K15" s="278"/>
      <c r="L15" s="457"/>
      <c r="M15" s="460"/>
      <c r="N15" s="475"/>
    </row>
    <row r="16" spans="1:14" ht="21" customHeight="1" x14ac:dyDescent="0.35">
      <c r="A16" s="512">
        <v>2</v>
      </c>
      <c r="B16" s="77" t="s">
        <v>204</v>
      </c>
      <c r="C16" s="449">
        <v>467200</v>
      </c>
      <c r="D16" s="449">
        <v>473402</v>
      </c>
      <c r="E16" s="497" t="s">
        <v>52</v>
      </c>
      <c r="F16" s="439" t="s">
        <v>272</v>
      </c>
      <c r="G16" s="466">
        <v>463749</v>
      </c>
      <c r="H16" s="439" t="s">
        <v>272</v>
      </c>
      <c r="I16" s="466">
        <v>463749</v>
      </c>
      <c r="J16" s="276"/>
      <c r="K16" s="276"/>
      <c r="L16" s="455" t="s">
        <v>192</v>
      </c>
      <c r="M16" s="458" t="s">
        <v>53</v>
      </c>
      <c r="N16" s="473"/>
    </row>
    <row r="17" spans="1:14" x14ac:dyDescent="0.35">
      <c r="A17" s="447"/>
      <c r="B17" s="80" t="s">
        <v>179</v>
      </c>
      <c r="C17" s="450"/>
      <c r="D17" s="450"/>
      <c r="E17" s="498"/>
      <c r="F17" s="479"/>
      <c r="G17" s="467"/>
      <c r="H17" s="479"/>
      <c r="I17" s="467"/>
      <c r="J17" s="277" t="s">
        <v>57</v>
      </c>
      <c r="K17" s="79" t="s">
        <v>273</v>
      </c>
      <c r="L17" s="456"/>
      <c r="M17" s="459"/>
      <c r="N17" s="474"/>
    </row>
    <row r="18" spans="1:14" x14ac:dyDescent="0.35">
      <c r="A18" s="447"/>
      <c r="B18" s="80" t="s">
        <v>274</v>
      </c>
      <c r="C18" s="450"/>
      <c r="D18" s="450"/>
      <c r="E18" s="498"/>
      <c r="F18" s="479"/>
      <c r="G18" s="467"/>
      <c r="H18" s="479"/>
      <c r="I18" s="467"/>
      <c r="J18" s="277" t="s">
        <v>55</v>
      </c>
      <c r="K18" s="80" t="s">
        <v>275</v>
      </c>
      <c r="L18" s="456"/>
      <c r="M18" s="459"/>
      <c r="N18" s="474"/>
    </row>
    <row r="19" spans="1:14" x14ac:dyDescent="0.35">
      <c r="A19" s="513"/>
      <c r="B19" s="83"/>
      <c r="C19" s="451"/>
      <c r="D19" s="451"/>
      <c r="E19" s="499"/>
      <c r="F19" s="480"/>
      <c r="G19" s="468"/>
      <c r="H19" s="480"/>
      <c r="I19" s="468"/>
      <c r="J19" s="278"/>
      <c r="K19" s="278"/>
      <c r="L19" s="457"/>
      <c r="M19" s="460"/>
      <c r="N19" s="475"/>
    </row>
    <row r="20" spans="1:14" ht="21" customHeight="1" x14ac:dyDescent="0.35">
      <c r="A20" s="445">
        <v>3</v>
      </c>
      <c r="B20" s="77" t="s">
        <v>204</v>
      </c>
      <c r="C20" s="449">
        <v>467200</v>
      </c>
      <c r="D20" s="449">
        <v>407227</v>
      </c>
      <c r="E20" s="452" t="s">
        <v>52</v>
      </c>
      <c r="F20" s="463" t="s">
        <v>253</v>
      </c>
      <c r="G20" s="466">
        <v>399217</v>
      </c>
      <c r="H20" s="463" t="s">
        <v>253</v>
      </c>
      <c r="I20" s="466">
        <v>399217</v>
      </c>
      <c r="J20" s="134"/>
      <c r="K20" s="80"/>
      <c r="L20" s="455" t="s">
        <v>192</v>
      </c>
      <c r="M20" s="458" t="s">
        <v>53</v>
      </c>
      <c r="N20" s="458"/>
    </row>
    <row r="21" spans="1:14" x14ac:dyDescent="0.35">
      <c r="A21" s="446"/>
      <c r="B21" s="80" t="s">
        <v>179</v>
      </c>
      <c r="C21" s="450"/>
      <c r="D21" s="450"/>
      <c r="E21" s="453"/>
      <c r="F21" s="464"/>
      <c r="G21" s="467"/>
      <c r="H21" s="464"/>
      <c r="I21" s="467"/>
      <c r="J21" s="277" t="s">
        <v>57</v>
      </c>
      <c r="K21" s="79" t="s">
        <v>276</v>
      </c>
      <c r="L21" s="456"/>
      <c r="M21" s="459"/>
      <c r="N21" s="459"/>
    </row>
    <row r="22" spans="1:14" x14ac:dyDescent="0.35">
      <c r="A22" s="447"/>
      <c r="B22" s="80" t="s">
        <v>277</v>
      </c>
      <c r="C22" s="450"/>
      <c r="D22" s="450"/>
      <c r="E22" s="453"/>
      <c r="F22" s="464"/>
      <c r="G22" s="467"/>
      <c r="H22" s="464"/>
      <c r="I22" s="467"/>
      <c r="J22" s="277" t="s">
        <v>55</v>
      </c>
      <c r="K22" s="80" t="s">
        <v>278</v>
      </c>
      <c r="L22" s="456"/>
      <c r="M22" s="459"/>
      <c r="N22" s="459"/>
    </row>
    <row r="23" spans="1:14" x14ac:dyDescent="0.35">
      <c r="A23" s="448"/>
      <c r="B23" s="81"/>
      <c r="C23" s="451"/>
      <c r="D23" s="451"/>
      <c r="E23" s="454"/>
      <c r="F23" s="465"/>
      <c r="G23" s="468"/>
      <c r="H23" s="465"/>
      <c r="I23" s="468"/>
      <c r="J23" s="82"/>
      <c r="K23" s="83"/>
      <c r="L23" s="457"/>
      <c r="M23" s="460"/>
      <c r="N23" s="460"/>
    </row>
    <row r="24" spans="1:14" ht="21.75" customHeight="1" x14ac:dyDescent="0.35">
      <c r="A24" s="85"/>
      <c r="B24" s="461" t="s">
        <v>191</v>
      </c>
      <c r="C24" s="461"/>
      <c r="D24" s="461"/>
      <c r="E24" s="461"/>
      <c r="F24" s="461"/>
      <c r="G24" s="461"/>
      <c r="H24" s="462"/>
      <c r="I24" s="86">
        <f>SUM(I8:I23)</f>
        <v>939941.8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437" t="s">
        <v>279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280" t="s">
        <v>32</v>
      </c>
    </row>
    <row r="31" spans="1:14" x14ac:dyDescent="0.35">
      <c r="A31" s="437" t="s">
        <v>2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14" x14ac:dyDescent="0.35">
      <c r="A32" s="437" t="s">
        <v>264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</row>
    <row r="34" spans="1:14" ht="42" x14ac:dyDescent="0.35">
      <c r="A34" s="500" t="s">
        <v>33</v>
      </c>
      <c r="B34" s="438" t="s">
        <v>34</v>
      </c>
      <c r="C34" s="65" t="s">
        <v>35</v>
      </c>
      <c r="D34" s="66" t="s">
        <v>36</v>
      </c>
      <c r="E34" s="438" t="s">
        <v>37</v>
      </c>
      <c r="F34" s="438" t="s">
        <v>38</v>
      </c>
      <c r="G34" s="438"/>
      <c r="H34" s="440" t="s">
        <v>39</v>
      </c>
      <c r="I34" s="440"/>
      <c r="J34" s="441" t="s">
        <v>40</v>
      </c>
      <c r="K34" s="441" t="s">
        <v>41</v>
      </c>
      <c r="L34" s="442" t="s">
        <v>42</v>
      </c>
      <c r="M34" s="443" t="s">
        <v>43</v>
      </c>
      <c r="N34" s="444"/>
    </row>
    <row r="35" spans="1:14" ht="63" x14ac:dyDescent="0.35">
      <c r="A35" s="488"/>
      <c r="B35" s="439"/>
      <c r="C35" s="68" t="s">
        <v>44</v>
      </c>
      <c r="D35" s="92" t="s">
        <v>45</v>
      </c>
      <c r="E35" s="439"/>
      <c r="F35" s="281" t="s">
        <v>46</v>
      </c>
      <c r="G35" s="269" t="s">
        <v>47</v>
      </c>
      <c r="H35" s="71" t="s">
        <v>48</v>
      </c>
      <c r="I35" s="72" t="s">
        <v>49</v>
      </c>
      <c r="J35" s="439"/>
      <c r="K35" s="439"/>
      <c r="L35" s="442"/>
      <c r="M35" s="282" t="s">
        <v>50</v>
      </c>
      <c r="N35" s="74" t="s">
        <v>51</v>
      </c>
    </row>
    <row r="36" spans="1:14" x14ac:dyDescent="0.35">
      <c r="A36" s="445">
        <v>1</v>
      </c>
      <c r="B36" s="77" t="s">
        <v>204</v>
      </c>
      <c r="C36" s="449">
        <v>6540000</v>
      </c>
      <c r="D36" s="477">
        <v>6439053</v>
      </c>
      <c r="E36" s="497" t="s">
        <v>56</v>
      </c>
      <c r="F36" s="275" t="s">
        <v>211</v>
      </c>
      <c r="G36" s="269">
        <v>4900000</v>
      </c>
      <c r="H36" s="491" t="s">
        <v>211</v>
      </c>
      <c r="I36" s="466">
        <v>4899370</v>
      </c>
      <c r="J36" s="276"/>
      <c r="K36" s="276"/>
      <c r="L36" s="494" t="s">
        <v>192</v>
      </c>
      <c r="M36" s="458" t="s">
        <v>53</v>
      </c>
      <c r="N36" s="473"/>
    </row>
    <row r="37" spans="1:14" x14ac:dyDescent="0.35">
      <c r="A37" s="446"/>
      <c r="B37" s="80" t="s">
        <v>179</v>
      </c>
      <c r="C37" s="450"/>
      <c r="D37" s="478"/>
      <c r="E37" s="498"/>
      <c r="F37" s="271" t="s">
        <v>205</v>
      </c>
      <c r="G37" s="273">
        <v>5408500</v>
      </c>
      <c r="H37" s="501"/>
      <c r="I37" s="467"/>
      <c r="J37" s="277"/>
      <c r="K37" s="79"/>
      <c r="L37" s="495"/>
      <c r="M37" s="459"/>
      <c r="N37" s="474"/>
    </row>
    <row r="38" spans="1:14" x14ac:dyDescent="0.35">
      <c r="A38" s="446"/>
      <c r="B38" s="80" t="s">
        <v>280</v>
      </c>
      <c r="C38" s="450"/>
      <c r="D38" s="478"/>
      <c r="E38" s="498"/>
      <c r="F38" s="271" t="s">
        <v>281</v>
      </c>
      <c r="G38" s="254">
        <v>5650000</v>
      </c>
      <c r="H38" s="492"/>
      <c r="I38" s="467"/>
      <c r="J38" s="277" t="s">
        <v>54</v>
      </c>
      <c r="K38" s="79" t="s">
        <v>282</v>
      </c>
      <c r="L38" s="495"/>
      <c r="M38" s="459"/>
      <c r="N38" s="474"/>
    </row>
    <row r="39" spans="1:14" x14ac:dyDescent="0.35">
      <c r="A39" s="446"/>
      <c r="B39" s="80"/>
      <c r="C39" s="450"/>
      <c r="D39" s="478"/>
      <c r="E39" s="498"/>
      <c r="F39" s="481" t="s">
        <v>208</v>
      </c>
      <c r="G39" s="483">
        <v>5700000</v>
      </c>
      <c r="H39" s="492"/>
      <c r="I39" s="467"/>
      <c r="J39" s="277" t="s">
        <v>55</v>
      </c>
      <c r="K39" s="80" t="s">
        <v>283</v>
      </c>
      <c r="L39" s="495"/>
      <c r="M39" s="459"/>
      <c r="N39" s="474"/>
    </row>
    <row r="40" spans="1:14" x14ac:dyDescent="0.35">
      <c r="A40" s="446"/>
      <c r="B40" s="80"/>
      <c r="C40" s="450"/>
      <c r="D40" s="478"/>
      <c r="E40" s="498"/>
      <c r="F40" s="481"/>
      <c r="G40" s="483"/>
      <c r="H40" s="492"/>
      <c r="I40" s="467"/>
      <c r="J40" s="277"/>
      <c r="K40" s="80"/>
      <c r="L40" s="495"/>
      <c r="M40" s="459"/>
      <c r="N40" s="474"/>
    </row>
    <row r="41" spans="1:14" x14ac:dyDescent="0.35">
      <c r="A41" s="448"/>
      <c r="B41" s="83"/>
      <c r="C41" s="451"/>
      <c r="D41" s="478"/>
      <c r="E41" s="499"/>
      <c r="F41" s="272" t="s">
        <v>284</v>
      </c>
      <c r="G41" s="274">
        <v>6295200</v>
      </c>
      <c r="H41" s="493"/>
      <c r="I41" s="468"/>
      <c r="J41" s="278"/>
      <c r="K41" s="83"/>
      <c r="L41" s="496"/>
      <c r="M41" s="460"/>
      <c r="N41" s="475"/>
    </row>
    <row r="42" spans="1:14" x14ac:dyDescent="0.35">
      <c r="A42" s="445">
        <v>2</v>
      </c>
      <c r="B42" s="77" t="s">
        <v>204</v>
      </c>
      <c r="C42" s="477">
        <v>6540000</v>
      </c>
      <c r="D42" s="477">
        <v>5871339</v>
      </c>
      <c r="E42" s="452" t="s">
        <v>56</v>
      </c>
      <c r="F42" s="283" t="s">
        <v>206</v>
      </c>
      <c r="G42" s="269">
        <v>4380000</v>
      </c>
      <c r="H42" s="491" t="s">
        <v>206</v>
      </c>
      <c r="I42" s="525">
        <v>4379388</v>
      </c>
      <c r="J42" s="76"/>
      <c r="K42" s="77"/>
      <c r="L42" s="494" t="s">
        <v>192</v>
      </c>
      <c r="M42" s="458" t="s">
        <v>53</v>
      </c>
      <c r="N42" s="473"/>
    </row>
    <row r="43" spans="1:14" x14ac:dyDescent="0.35">
      <c r="A43" s="446"/>
      <c r="B43" s="80" t="s">
        <v>179</v>
      </c>
      <c r="C43" s="478"/>
      <c r="D43" s="478"/>
      <c r="E43" s="453"/>
      <c r="F43" s="271" t="s">
        <v>205</v>
      </c>
      <c r="G43" s="273">
        <v>4898900</v>
      </c>
      <c r="H43" s="492"/>
      <c r="I43" s="526"/>
      <c r="J43" s="134"/>
      <c r="K43" s="80"/>
      <c r="L43" s="495"/>
      <c r="M43" s="459"/>
      <c r="N43" s="474"/>
    </row>
    <row r="44" spans="1:14" x14ac:dyDescent="0.35">
      <c r="A44" s="446"/>
      <c r="B44" s="80" t="s">
        <v>285</v>
      </c>
      <c r="C44" s="478"/>
      <c r="D44" s="478"/>
      <c r="E44" s="453"/>
      <c r="F44" s="284" t="s">
        <v>211</v>
      </c>
      <c r="G44" s="273">
        <v>5115000</v>
      </c>
      <c r="H44" s="492"/>
      <c r="I44" s="526"/>
      <c r="J44" s="277" t="s">
        <v>54</v>
      </c>
      <c r="K44" s="79" t="s">
        <v>286</v>
      </c>
      <c r="L44" s="495"/>
      <c r="M44" s="459"/>
      <c r="N44" s="474"/>
    </row>
    <row r="45" spans="1:14" ht="21" customHeight="1" x14ac:dyDescent="0.35">
      <c r="A45" s="446"/>
      <c r="B45" s="148"/>
      <c r="C45" s="478"/>
      <c r="D45" s="478"/>
      <c r="E45" s="453"/>
      <c r="F45" s="481" t="s">
        <v>208</v>
      </c>
      <c r="G45" s="483">
        <v>5400000</v>
      </c>
      <c r="H45" s="492"/>
      <c r="I45" s="526"/>
      <c r="J45" s="277" t="s">
        <v>55</v>
      </c>
      <c r="K45" s="285" t="s">
        <v>269</v>
      </c>
      <c r="L45" s="495"/>
      <c r="M45" s="459"/>
      <c r="N45" s="474"/>
    </row>
    <row r="46" spans="1:14" ht="21" customHeight="1" x14ac:dyDescent="0.35">
      <c r="A46" s="446"/>
      <c r="B46" s="148"/>
      <c r="C46" s="478"/>
      <c r="D46" s="478"/>
      <c r="E46" s="453"/>
      <c r="F46" s="481"/>
      <c r="G46" s="483"/>
      <c r="H46" s="492"/>
      <c r="I46" s="526"/>
      <c r="J46" s="134"/>
      <c r="K46" s="80"/>
      <c r="L46" s="495"/>
      <c r="M46" s="459"/>
      <c r="N46" s="474"/>
    </row>
    <row r="47" spans="1:14" ht="21" customHeight="1" x14ac:dyDescent="0.35">
      <c r="A47" s="448"/>
      <c r="B47" s="81"/>
      <c r="C47" s="478"/>
      <c r="D47" s="478"/>
      <c r="E47" s="454"/>
      <c r="F47" s="286" t="s">
        <v>281</v>
      </c>
      <c r="G47" s="274">
        <v>5500000</v>
      </c>
      <c r="H47" s="493"/>
      <c r="I47" s="526"/>
      <c r="J47" s="82"/>
      <c r="K47" s="83"/>
      <c r="L47" s="496"/>
      <c r="M47" s="460"/>
      <c r="N47" s="475"/>
    </row>
    <row r="48" spans="1:14" ht="21" customHeight="1" x14ac:dyDescent="0.35">
      <c r="A48" s="446">
        <v>3</v>
      </c>
      <c r="B48" s="77" t="s">
        <v>204</v>
      </c>
      <c r="C48" s="450">
        <v>11214000</v>
      </c>
      <c r="D48" s="450">
        <v>11296626</v>
      </c>
      <c r="E48" s="453" t="s">
        <v>56</v>
      </c>
      <c r="F48" s="287" t="s">
        <v>211</v>
      </c>
      <c r="G48" s="270">
        <v>8996000</v>
      </c>
      <c r="H48" s="492" t="s">
        <v>211</v>
      </c>
      <c r="I48" s="467">
        <v>8991812</v>
      </c>
      <c r="J48" s="134"/>
      <c r="K48" s="80"/>
      <c r="L48" s="495" t="s">
        <v>192</v>
      </c>
      <c r="M48" s="459" t="s">
        <v>53</v>
      </c>
      <c r="N48" s="505"/>
    </row>
    <row r="49" spans="1:14" ht="21" customHeight="1" x14ac:dyDescent="0.35">
      <c r="A49" s="446"/>
      <c r="B49" s="80" t="s">
        <v>179</v>
      </c>
      <c r="C49" s="523"/>
      <c r="D49" s="523"/>
      <c r="E49" s="453"/>
      <c r="F49" s="481" t="s">
        <v>208</v>
      </c>
      <c r="G49" s="483">
        <v>9700000</v>
      </c>
      <c r="H49" s="492"/>
      <c r="I49" s="467"/>
      <c r="J49" s="134"/>
      <c r="K49" s="80"/>
      <c r="L49" s="495"/>
      <c r="M49" s="459"/>
      <c r="N49" s="505"/>
    </row>
    <row r="50" spans="1:14" ht="21" customHeight="1" x14ac:dyDescent="0.35">
      <c r="A50" s="446"/>
      <c r="B50" s="80" t="s">
        <v>287</v>
      </c>
      <c r="C50" s="523"/>
      <c r="D50" s="523"/>
      <c r="E50" s="453"/>
      <c r="F50" s="481"/>
      <c r="G50" s="483"/>
      <c r="H50" s="492"/>
      <c r="I50" s="467"/>
      <c r="J50" s="277" t="s">
        <v>54</v>
      </c>
      <c r="K50" s="79" t="s">
        <v>288</v>
      </c>
      <c r="L50" s="495"/>
      <c r="M50" s="459"/>
      <c r="N50" s="505"/>
    </row>
    <row r="51" spans="1:14" ht="21" customHeight="1" x14ac:dyDescent="0.35">
      <c r="A51" s="446"/>
      <c r="B51" s="148"/>
      <c r="C51" s="523"/>
      <c r="D51" s="523"/>
      <c r="E51" s="453"/>
      <c r="F51" s="271" t="s">
        <v>205</v>
      </c>
      <c r="G51" s="273">
        <v>9820000</v>
      </c>
      <c r="H51" s="492"/>
      <c r="I51" s="467"/>
      <c r="J51" s="277" t="s">
        <v>55</v>
      </c>
      <c r="K51" s="80" t="s">
        <v>269</v>
      </c>
      <c r="L51" s="495"/>
      <c r="M51" s="459"/>
      <c r="N51" s="505"/>
    </row>
    <row r="52" spans="1:14" ht="21" customHeight="1" x14ac:dyDescent="0.35">
      <c r="A52" s="448"/>
      <c r="B52" s="81"/>
      <c r="C52" s="524"/>
      <c r="D52" s="524"/>
      <c r="E52" s="454"/>
      <c r="F52" s="286" t="s">
        <v>284</v>
      </c>
      <c r="G52" s="274">
        <v>10599000</v>
      </c>
      <c r="H52" s="493"/>
      <c r="I52" s="468"/>
      <c r="J52" s="82"/>
      <c r="K52" s="83"/>
      <c r="L52" s="496"/>
      <c r="M52" s="460"/>
      <c r="N52" s="506"/>
    </row>
    <row r="53" spans="1:14" ht="21" customHeight="1" x14ac:dyDescent="0.35">
      <c r="A53" s="85"/>
      <c r="B53" s="502" t="s">
        <v>191</v>
      </c>
      <c r="C53" s="502"/>
      <c r="D53" s="502"/>
      <c r="E53" s="502"/>
      <c r="F53" s="502"/>
      <c r="G53" s="502"/>
      <c r="H53" s="503"/>
      <c r="I53" s="86">
        <f>SUM(I36:I52)</f>
        <v>18270570</v>
      </c>
      <c r="J53" s="96"/>
      <c r="K53" s="97"/>
      <c r="L53" s="89"/>
      <c r="M53" s="90"/>
      <c r="N53" s="91"/>
    </row>
  </sheetData>
  <mergeCells count="102">
    <mergeCell ref="L42:L47"/>
    <mergeCell ref="L48:L52"/>
    <mergeCell ref="N36:N41"/>
    <mergeCell ref="M36:M41"/>
    <mergeCell ref="L36:L41"/>
    <mergeCell ref="N48:N52"/>
    <mergeCell ref="M48:M52"/>
    <mergeCell ref="N42:N47"/>
    <mergeCell ref="M42:M47"/>
    <mergeCell ref="A48:A52"/>
    <mergeCell ref="C48:C52"/>
    <mergeCell ref="D48:D52"/>
    <mergeCell ref="E48:E52"/>
    <mergeCell ref="H48:H52"/>
    <mergeCell ref="I48:I52"/>
    <mergeCell ref="F49:F50"/>
    <mergeCell ref="G49:G50"/>
    <mergeCell ref="A42:A47"/>
    <mergeCell ref="C42:C47"/>
    <mergeCell ref="D42:D47"/>
    <mergeCell ref="E42:E47"/>
    <mergeCell ref="H42:H47"/>
    <mergeCell ref="I42:I47"/>
    <mergeCell ref="F45:F46"/>
    <mergeCell ref="G45:G46"/>
    <mergeCell ref="A36:A41"/>
    <mergeCell ref="C36:C41"/>
    <mergeCell ref="D36:D41"/>
    <mergeCell ref="E36:E41"/>
    <mergeCell ref="H36:H41"/>
    <mergeCell ref="I36:I41"/>
    <mergeCell ref="F39:F40"/>
    <mergeCell ref="G39:G40"/>
    <mergeCell ref="J8:J11"/>
    <mergeCell ref="F12:F15"/>
    <mergeCell ref="G12:G15"/>
    <mergeCell ref="J12:J15"/>
    <mergeCell ref="F16:F19"/>
    <mergeCell ref="G16:G19"/>
    <mergeCell ref="I12:I15"/>
    <mergeCell ref="B53:H53"/>
    <mergeCell ref="A8:A15"/>
    <mergeCell ref="B8:B15"/>
    <mergeCell ref="C8:C15"/>
    <mergeCell ref="D8:D15"/>
    <mergeCell ref="E8:E15"/>
    <mergeCell ref="K34:K35"/>
    <mergeCell ref="L34:L35"/>
    <mergeCell ref="M34:N34"/>
    <mergeCell ref="B24:H24"/>
    <mergeCell ref="A30:M30"/>
    <mergeCell ref="A31:M31"/>
    <mergeCell ref="A32:M32"/>
    <mergeCell ref="A34:A35"/>
    <mergeCell ref="B34:B35"/>
    <mergeCell ref="E34:E35"/>
    <mergeCell ref="F34:G34"/>
    <mergeCell ref="H34:I34"/>
    <mergeCell ref="J34:J35"/>
    <mergeCell ref="G20:G23"/>
    <mergeCell ref="H20:H23"/>
    <mergeCell ref="I20:I23"/>
    <mergeCell ref="L20:L23"/>
    <mergeCell ref="M20:M23"/>
    <mergeCell ref="N20:N23"/>
    <mergeCell ref="H16:H19"/>
    <mergeCell ref="I16:I19"/>
    <mergeCell ref="L16:L19"/>
    <mergeCell ref="M16:M19"/>
    <mergeCell ref="N16:N19"/>
    <mergeCell ref="A20:A23"/>
    <mergeCell ref="C20:C23"/>
    <mergeCell ref="D20:D23"/>
    <mergeCell ref="E20:E23"/>
    <mergeCell ref="F20:F23"/>
    <mergeCell ref="L12:L15"/>
    <mergeCell ref="M12:M15"/>
    <mergeCell ref="N12:N15"/>
    <mergeCell ref="A16:A19"/>
    <mergeCell ref="C16:C19"/>
    <mergeCell ref="D16:D19"/>
    <mergeCell ref="E16:E19"/>
    <mergeCell ref="L8:L11"/>
    <mergeCell ref="M8:M11"/>
    <mergeCell ref="N8:N11"/>
    <mergeCell ref="H12:H15"/>
    <mergeCell ref="L6:L7"/>
    <mergeCell ref="M6:N6"/>
    <mergeCell ref="F8:F11"/>
    <mergeCell ref="G8:G11"/>
    <mergeCell ref="H8:H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13" sqref="B13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9" width="14.625" style="56" customWidth="1"/>
    <col min="20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</row>
    <row r="5" spans="1:61" ht="33.75" customHeight="1" x14ac:dyDescent="0.3">
      <c r="A5" s="312"/>
      <c r="B5" s="312"/>
      <c r="C5" s="312"/>
      <c r="D5" s="312"/>
      <c r="E5" s="312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308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310" t="s">
        <v>11</v>
      </c>
      <c r="D7" s="311" t="s">
        <v>6</v>
      </c>
      <c r="E7" s="311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3699589.7196261683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45347787.767383173</v>
      </c>
      <c r="AE44" s="20">
        <f>SUM(AE9:AE33)</f>
        <v>45338068.167383172</v>
      </c>
      <c r="AF44" s="49">
        <f>AE44/AD44</f>
        <v>0.99978566539894165</v>
      </c>
    </row>
    <row r="45" spans="1:36" s="50" customFormat="1" x14ac:dyDescent="0.3">
      <c r="A45" s="312"/>
      <c r="B45" s="31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309</v>
      </c>
      <c r="C49" s="2"/>
      <c r="D49" s="59">
        <f>SUM(AE44)</f>
        <v>45338068.167383172</v>
      </c>
      <c r="E49" s="61"/>
      <c r="L49" s="20"/>
    </row>
    <row r="50" spans="1:61" x14ac:dyDescent="0.3">
      <c r="B50" s="50" t="s">
        <v>30</v>
      </c>
      <c r="D50" s="62">
        <f>SUM(D49/D46)</f>
        <v>0.41361981197318437</v>
      </c>
    </row>
    <row r="52" spans="1:61" s="56" customFormat="1" x14ac:dyDescent="0.3">
      <c r="A52" s="2"/>
      <c r="B52" s="2" t="s">
        <v>31</v>
      </c>
      <c r="C52" s="2"/>
      <c r="D52" s="60">
        <f>D49-D47</f>
        <v>12454197.384383172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N37"/>
  <sheetViews>
    <sheetView topLeftCell="A4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299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321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300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321"/>
      <c r="B5" s="321"/>
      <c r="C5" s="321"/>
      <c r="D5" s="321"/>
      <c r="E5" s="321"/>
      <c r="F5" s="321"/>
      <c r="G5" s="321"/>
      <c r="H5" s="321"/>
      <c r="I5" s="321"/>
      <c r="J5" s="321"/>
    </row>
    <row r="6" spans="1:14" ht="42" x14ac:dyDescent="0.35">
      <c r="A6" s="500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88"/>
      <c r="B7" s="439"/>
      <c r="C7" s="68" t="s">
        <v>44</v>
      </c>
      <c r="D7" s="69" t="s">
        <v>45</v>
      </c>
      <c r="E7" s="439"/>
      <c r="F7" s="320" t="s">
        <v>46</v>
      </c>
      <c r="G7" s="313" t="s">
        <v>47</v>
      </c>
      <c r="H7" s="71" t="s">
        <v>48</v>
      </c>
      <c r="I7" s="72" t="s">
        <v>49</v>
      </c>
      <c r="J7" s="439"/>
      <c r="K7" s="439"/>
      <c r="L7" s="442"/>
      <c r="M7" s="323" t="s">
        <v>50</v>
      </c>
      <c r="N7" s="74" t="s">
        <v>51</v>
      </c>
    </row>
    <row r="8" spans="1:14" ht="21" customHeight="1" x14ac:dyDescent="0.35">
      <c r="A8" s="512">
        <v>1</v>
      </c>
      <c r="B8" s="77" t="s">
        <v>312</v>
      </c>
      <c r="C8" s="449">
        <v>467200</v>
      </c>
      <c r="D8" s="449">
        <v>476731</v>
      </c>
      <c r="E8" s="497" t="s">
        <v>52</v>
      </c>
      <c r="F8" s="439" t="s">
        <v>225</v>
      </c>
      <c r="G8" s="466">
        <v>468025</v>
      </c>
      <c r="H8" s="439" t="s">
        <v>225</v>
      </c>
      <c r="I8" s="466">
        <v>468025</v>
      </c>
      <c r="J8" s="317"/>
      <c r="K8" s="317"/>
      <c r="L8" s="455" t="s">
        <v>192</v>
      </c>
      <c r="M8" s="458" t="s">
        <v>53</v>
      </c>
      <c r="N8" s="473"/>
    </row>
    <row r="9" spans="1:14" x14ac:dyDescent="0.35">
      <c r="A9" s="447"/>
      <c r="B9" s="80" t="s">
        <v>179</v>
      </c>
      <c r="C9" s="450"/>
      <c r="D9" s="450"/>
      <c r="E9" s="498"/>
      <c r="F9" s="479"/>
      <c r="G9" s="467"/>
      <c r="H9" s="479"/>
      <c r="I9" s="467"/>
      <c r="J9" s="318" t="s">
        <v>57</v>
      </c>
      <c r="K9" s="79" t="s">
        <v>294</v>
      </c>
      <c r="L9" s="456"/>
      <c r="M9" s="459"/>
      <c r="N9" s="474"/>
    </row>
    <row r="10" spans="1:14" x14ac:dyDescent="0.35">
      <c r="A10" s="447"/>
      <c r="B10" s="80" t="s">
        <v>295</v>
      </c>
      <c r="C10" s="450"/>
      <c r="D10" s="450"/>
      <c r="E10" s="498"/>
      <c r="F10" s="479"/>
      <c r="G10" s="467"/>
      <c r="H10" s="479"/>
      <c r="I10" s="467"/>
      <c r="J10" s="318" t="s">
        <v>55</v>
      </c>
      <c r="K10" s="80" t="s">
        <v>296</v>
      </c>
      <c r="L10" s="456"/>
      <c r="M10" s="459"/>
      <c r="N10" s="474"/>
    </row>
    <row r="11" spans="1:14" x14ac:dyDescent="0.35">
      <c r="A11" s="513"/>
      <c r="B11" s="83"/>
      <c r="C11" s="451"/>
      <c r="D11" s="451"/>
      <c r="E11" s="499"/>
      <c r="F11" s="480"/>
      <c r="G11" s="468"/>
      <c r="H11" s="480"/>
      <c r="I11" s="468"/>
      <c r="J11" s="319"/>
      <c r="K11" s="319"/>
      <c r="L11" s="457"/>
      <c r="M11" s="460"/>
      <c r="N11" s="475"/>
    </row>
    <row r="12" spans="1:14" ht="21" customHeight="1" x14ac:dyDescent="0.35">
      <c r="A12" s="445">
        <v>2</v>
      </c>
      <c r="B12" s="77" t="s">
        <v>312</v>
      </c>
      <c r="C12" s="449">
        <v>350000</v>
      </c>
      <c r="D12" s="449">
        <v>321497</v>
      </c>
      <c r="E12" s="452" t="s">
        <v>52</v>
      </c>
      <c r="F12" s="463" t="s">
        <v>76</v>
      </c>
      <c r="G12" s="466">
        <v>313020</v>
      </c>
      <c r="H12" s="463" t="s">
        <v>76</v>
      </c>
      <c r="I12" s="466">
        <v>313020</v>
      </c>
      <c r="J12" s="134"/>
      <c r="K12" s="80"/>
      <c r="L12" s="455" t="s">
        <v>192</v>
      </c>
      <c r="M12" s="458" t="s">
        <v>53</v>
      </c>
      <c r="N12" s="473"/>
    </row>
    <row r="13" spans="1:14" x14ac:dyDescent="0.35">
      <c r="A13" s="446"/>
      <c r="B13" s="80" t="s">
        <v>179</v>
      </c>
      <c r="C13" s="450"/>
      <c r="D13" s="450"/>
      <c r="E13" s="453"/>
      <c r="F13" s="464"/>
      <c r="G13" s="467"/>
      <c r="H13" s="464"/>
      <c r="I13" s="467"/>
      <c r="J13" s="318" t="s">
        <v>57</v>
      </c>
      <c r="K13" s="79" t="s">
        <v>297</v>
      </c>
      <c r="L13" s="456"/>
      <c r="M13" s="459"/>
      <c r="N13" s="474"/>
    </row>
    <row r="14" spans="1:14" x14ac:dyDescent="0.35">
      <c r="A14" s="447"/>
      <c r="B14" s="80" t="s">
        <v>298</v>
      </c>
      <c r="C14" s="450"/>
      <c r="D14" s="450"/>
      <c r="E14" s="453"/>
      <c r="F14" s="464"/>
      <c r="G14" s="467"/>
      <c r="H14" s="464"/>
      <c r="I14" s="467"/>
      <c r="J14" s="318" t="s">
        <v>55</v>
      </c>
      <c r="K14" s="80" t="s">
        <v>313</v>
      </c>
      <c r="L14" s="456"/>
      <c r="M14" s="459"/>
      <c r="N14" s="474"/>
    </row>
    <row r="15" spans="1:14" x14ac:dyDescent="0.35">
      <c r="A15" s="448"/>
      <c r="B15" s="81"/>
      <c r="C15" s="451"/>
      <c r="D15" s="451"/>
      <c r="E15" s="454"/>
      <c r="F15" s="465"/>
      <c r="G15" s="468"/>
      <c r="H15" s="465"/>
      <c r="I15" s="468"/>
      <c r="J15" s="82"/>
      <c r="K15" s="83"/>
      <c r="L15" s="457"/>
      <c r="M15" s="460"/>
      <c r="N15" s="475"/>
    </row>
    <row r="16" spans="1:14" ht="21.75" customHeight="1" x14ac:dyDescent="0.35">
      <c r="A16" s="85"/>
      <c r="B16" s="461" t="s">
        <v>138</v>
      </c>
      <c r="C16" s="461"/>
      <c r="D16" s="461"/>
      <c r="E16" s="461"/>
      <c r="F16" s="461"/>
      <c r="G16" s="461"/>
      <c r="H16" s="462"/>
      <c r="I16" s="86">
        <f>SUM(I8:I15)</f>
        <v>781045</v>
      </c>
      <c r="J16" s="87"/>
      <c r="K16" s="88"/>
      <c r="L16" s="89"/>
      <c r="M16" s="90"/>
      <c r="N16" s="91"/>
    </row>
    <row r="18" spans="1:14" x14ac:dyDescent="0.35">
      <c r="A18" s="256"/>
      <c r="B18" s="152"/>
      <c r="C18" s="257"/>
    </row>
    <row r="19" spans="1:14" x14ac:dyDescent="0.35">
      <c r="A19" s="256"/>
      <c r="B19" s="134"/>
      <c r="C19" s="111"/>
      <c r="K19" s="102"/>
    </row>
    <row r="20" spans="1:14" x14ac:dyDescent="0.35">
      <c r="A20" s="256"/>
      <c r="B20" s="152"/>
      <c r="C20" s="257"/>
    </row>
    <row r="22" spans="1:14" x14ac:dyDescent="0.35">
      <c r="A22" s="437" t="s">
        <v>311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321" t="s">
        <v>32</v>
      </c>
    </row>
    <row r="23" spans="1:14" x14ac:dyDescent="0.35">
      <c r="A23" s="437" t="s">
        <v>2</v>
      </c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</row>
    <row r="24" spans="1:14" x14ac:dyDescent="0.35">
      <c r="A24" s="437" t="s">
        <v>300</v>
      </c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</row>
    <row r="26" spans="1:14" ht="42" x14ac:dyDescent="0.35">
      <c r="A26" s="500" t="s">
        <v>33</v>
      </c>
      <c r="B26" s="438" t="s">
        <v>34</v>
      </c>
      <c r="C26" s="65" t="s">
        <v>35</v>
      </c>
      <c r="D26" s="66" t="s">
        <v>36</v>
      </c>
      <c r="E26" s="438" t="s">
        <v>37</v>
      </c>
      <c r="F26" s="438" t="s">
        <v>38</v>
      </c>
      <c r="G26" s="438"/>
      <c r="H26" s="440" t="s">
        <v>39</v>
      </c>
      <c r="I26" s="440"/>
      <c r="J26" s="441" t="s">
        <v>40</v>
      </c>
      <c r="K26" s="441" t="s">
        <v>41</v>
      </c>
      <c r="L26" s="442" t="s">
        <v>42</v>
      </c>
      <c r="M26" s="443" t="s">
        <v>43</v>
      </c>
      <c r="N26" s="444"/>
    </row>
    <row r="27" spans="1:14" ht="63" x14ac:dyDescent="0.35">
      <c r="A27" s="488"/>
      <c r="B27" s="439"/>
      <c r="C27" s="68" t="s">
        <v>44</v>
      </c>
      <c r="D27" s="92" t="s">
        <v>45</v>
      </c>
      <c r="E27" s="439"/>
      <c r="F27" s="322" t="s">
        <v>46</v>
      </c>
      <c r="G27" s="313" t="s">
        <v>47</v>
      </c>
      <c r="H27" s="71" t="s">
        <v>48</v>
      </c>
      <c r="I27" s="72" t="s">
        <v>49</v>
      </c>
      <c r="J27" s="439"/>
      <c r="K27" s="439"/>
      <c r="L27" s="442"/>
      <c r="M27" s="323" t="s">
        <v>50</v>
      </c>
      <c r="N27" s="74" t="s">
        <v>51</v>
      </c>
    </row>
    <row r="28" spans="1:14" ht="21" customHeight="1" x14ac:dyDescent="0.35">
      <c r="A28" s="445">
        <v>1</v>
      </c>
      <c r="B28" s="77" t="s">
        <v>312</v>
      </c>
      <c r="C28" s="449">
        <v>3271000</v>
      </c>
      <c r="D28" s="477">
        <v>3227940</v>
      </c>
      <c r="E28" s="497" t="s">
        <v>56</v>
      </c>
      <c r="F28" s="316" t="s">
        <v>206</v>
      </c>
      <c r="G28" s="313">
        <v>2380000</v>
      </c>
      <c r="H28" s="491" t="s">
        <v>206</v>
      </c>
      <c r="I28" s="466">
        <v>2377666</v>
      </c>
      <c r="J28" s="317"/>
      <c r="K28" s="317"/>
      <c r="L28" s="494" t="s">
        <v>192</v>
      </c>
      <c r="M28" s="458" t="s">
        <v>53</v>
      </c>
      <c r="N28" s="473"/>
    </row>
    <row r="29" spans="1:14" ht="21" customHeight="1" x14ac:dyDescent="0.35">
      <c r="A29" s="446"/>
      <c r="B29" s="80" t="s">
        <v>179</v>
      </c>
      <c r="C29" s="450"/>
      <c r="D29" s="478"/>
      <c r="E29" s="498"/>
      <c r="F29" s="314" t="s">
        <v>205</v>
      </c>
      <c r="G29" s="315">
        <v>2459000</v>
      </c>
      <c r="H29" s="501"/>
      <c r="I29" s="467"/>
      <c r="J29" s="318"/>
      <c r="K29" s="79"/>
      <c r="L29" s="495"/>
      <c r="M29" s="459"/>
      <c r="N29" s="474"/>
    </row>
    <row r="30" spans="1:14" ht="21" customHeight="1" x14ac:dyDescent="0.35">
      <c r="A30" s="446"/>
      <c r="B30" s="80" t="s">
        <v>301</v>
      </c>
      <c r="C30" s="450"/>
      <c r="D30" s="478"/>
      <c r="E30" s="498"/>
      <c r="F30" s="314" t="s">
        <v>211</v>
      </c>
      <c r="G30" s="254">
        <v>2672734</v>
      </c>
      <c r="H30" s="492"/>
      <c r="I30" s="467"/>
      <c r="J30" s="318" t="s">
        <v>54</v>
      </c>
      <c r="K30" s="79" t="s">
        <v>302</v>
      </c>
      <c r="L30" s="495"/>
      <c r="M30" s="459"/>
      <c r="N30" s="474"/>
    </row>
    <row r="31" spans="1:14" ht="21" customHeight="1" x14ac:dyDescent="0.35">
      <c r="A31" s="446"/>
      <c r="B31" s="80"/>
      <c r="C31" s="450"/>
      <c r="D31" s="478"/>
      <c r="E31" s="498"/>
      <c r="F31" s="481" t="s">
        <v>208</v>
      </c>
      <c r="G31" s="483">
        <v>2700000</v>
      </c>
      <c r="H31" s="492"/>
      <c r="I31" s="467"/>
      <c r="J31" s="318" t="s">
        <v>55</v>
      </c>
      <c r="K31" s="80" t="s">
        <v>303</v>
      </c>
      <c r="L31" s="495"/>
      <c r="M31" s="459"/>
      <c r="N31" s="474"/>
    </row>
    <row r="32" spans="1:14" ht="21" customHeight="1" x14ac:dyDescent="0.35">
      <c r="A32" s="446"/>
      <c r="B32" s="80"/>
      <c r="C32" s="450"/>
      <c r="D32" s="478"/>
      <c r="E32" s="498"/>
      <c r="F32" s="481"/>
      <c r="G32" s="483"/>
      <c r="H32" s="492"/>
      <c r="I32" s="467"/>
      <c r="J32" s="318"/>
      <c r="K32" s="80"/>
      <c r="L32" s="496"/>
      <c r="M32" s="460"/>
      <c r="N32" s="475"/>
    </row>
    <row r="33" spans="1:14" ht="21" customHeight="1" x14ac:dyDescent="0.35">
      <c r="A33" s="445">
        <v>2</v>
      </c>
      <c r="B33" s="77" t="s">
        <v>312</v>
      </c>
      <c r="C33" s="477">
        <v>934500</v>
      </c>
      <c r="D33" s="477">
        <v>995286</v>
      </c>
      <c r="E33" s="452" t="s">
        <v>56</v>
      </c>
      <c r="F33" s="283" t="s">
        <v>252</v>
      </c>
      <c r="G33" s="313">
        <v>800000</v>
      </c>
      <c r="H33" s="491" t="s">
        <v>252</v>
      </c>
      <c r="I33" s="525">
        <v>799850</v>
      </c>
      <c r="J33" s="76"/>
      <c r="K33" s="77"/>
      <c r="L33" s="495" t="s">
        <v>310</v>
      </c>
      <c r="M33" s="459" t="s">
        <v>53</v>
      </c>
      <c r="N33" s="474"/>
    </row>
    <row r="34" spans="1:14" ht="21" customHeight="1" x14ac:dyDescent="0.35">
      <c r="A34" s="446"/>
      <c r="B34" s="80" t="s">
        <v>304</v>
      </c>
      <c r="C34" s="478"/>
      <c r="D34" s="478"/>
      <c r="E34" s="453"/>
      <c r="F34" s="314" t="s">
        <v>205</v>
      </c>
      <c r="G34" s="315">
        <v>899500</v>
      </c>
      <c r="H34" s="492"/>
      <c r="I34" s="526"/>
      <c r="J34" s="318" t="s">
        <v>54</v>
      </c>
      <c r="K34" s="79" t="s">
        <v>305</v>
      </c>
      <c r="L34" s="495"/>
      <c r="M34" s="459"/>
      <c r="N34" s="474"/>
    </row>
    <row r="35" spans="1:14" ht="21" customHeight="1" x14ac:dyDescent="0.35">
      <c r="A35" s="446"/>
      <c r="B35" s="80" t="s">
        <v>306</v>
      </c>
      <c r="C35" s="478"/>
      <c r="D35" s="478"/>
      <c r="E35" s="453"/>
      <c r="F35" s="481" t="s">
        <v>208</v>
      </c>
      <c r="G35" s="483">
        <v>950000</v>
      </c>
      <c r="H35" s="492"/>
      <c r="I35" s="526"/>
      <c r="J35" s="318" t="s">
        <v>55</v>
      </c>
      <c r="K35" s="79" t="s">
        <v>307</v>
      </c>
      <c r="L35" s="495"/>
      <c r="M35" s="459"/>
      <c r="N35" s="474"/>
    </row>
    <row r="36" spans="1:14" ht="21" customHeight="1" x14ac:dyDescent="0.35">
      <c r="A36" s="448"/>
      <c r="B36" s="81"/>
      <c r="C36" s="478"/>
      <c r="D36" s="478"/>
      <c r="E36" s="454"/>
      <c r="F36" s="482"/>
      <c r="G36" s="484"/>
      <c r="H36" s="493"/>
      <c r="I36" s="526"/>
      <c r="J36" s="319"/>
      <c r="K36" s="324"/>
      <c r="L36" s="496"/>
      <c r="M36" s="460"/>
      <c r="N36" s="475"/>
    </row>
    <row r="37" spans="1:14" ht="21" customHeight="1" x14ac:dyDescent="0.35">
      <c r="A37" s="85"/>
      <c r="B37" s="502" t="s">
        <v>138</v>
      </c>
      <c r="C37" s="502"/>
      <c r="D37" s="502"/>
      <c r="E37" s="502"/>
      <c r="F37" s="502"/>
      <c r="G37" s="502"/>
      <c r="H37" s="503"/>
      <c r="I37" s="86">
        <f>SUM(I28:I36)</f>
        <v>3177516</v>
      </c>
      <c r="J37" s="96"/>
      <c r="K37" s="97"/>
      <c r="L37" s="89"/>
      <c r="M37" s="90"/>
      <c r="N37" s="91"/>
    </row>
  </sheetData>
  <mergeCells count="70">
    <mergeCell ref="N33:N36"/>
    <mergeCell ref="M33:M36"/>
    <mergeCell ref="L33:L36"/>
    <mergeCell ref="N28:N32"/>
    <mergeCell ref="M28:M32"/>
    <mergeCell ref="L28:L32"/>
    <mergeCell ref="I28:I32"/>
    <mergeCell ref="F31:F32"/>
    <mergeCell ref="G31:G32"/>
    <mergeCell ref="A33:A36"/>
    <mergeCell ref="C33:C36"/>
    <mergeCell ref="D33:D36"/>
    <mergeCell ref="E33:E36"/>
    <mergeCell ref="H33:H36"/>
    <mergeCell ref="A28:A32"/>
    <mergeCell ref="C28:C32"/>
    <mergeCell ref="D28:D32"/>
    <mergeCell ref="E28:E32"/>
    <mergeCell ref="H28:H32"/>
    <mergeCell ref="A8:A11"/>
    <mergeCell ref="C8:C11"/>
    <mergeCell ref="D8:D11"/>
    <mergeCell ref="E8:E11"/>
    <mergeCell ref="A12:A15"/>
    <mergeCell ref="C12:C15"/>
    <mergeCell ref="D12:D15"/>
    <mergeCell ref="E12:E15"/>
    <mergeCell ref="B37:H37"/>
    <mergeCell ref="L26:L27"/>
    <mergeCell ref="M26:N26"/>
    <mergeCell ref="A22:M22"/>
    <mergeCell ref="A23:M23"/>
    <mergeCell ref="A24:M24"/>
    <mergeCell ref="A26:A27"/>
    <mergeCell ref="B26:B27"/>
    <mergeCell ref="E26:E27"/>
    <mergeCell ref="F26:G26"/>
    <mergeCell ref="H26:I26"/>
    <mergeCell ref="J26:J27"/>
    <mergeCell ref="K26:K27"/>
    <mergeCell ref="I33:I36"/>
    <mergeCell ref="F35:F36"/>
    <mergeCell ref="G35:G36"/>
    <mergeCell ref="M12:M15"/>
    <mergeCell ref="N12:N15"/>
    <mergeCell ref="I8:I11"/>
    <mergeCell ref="L8:L11"/>
    <mergeCell ref="M8:M11"/>
    <mergeCell ref="N8:N11"/>
    <mergeCell ref="I12:I15"/>
    <mergeCell ref="F8:F11"/>
    <mergeCell ref="G8:G11"/>
    <mergeCell ref="H8:H11"/>
    <mergeCell ref="B16:H16"/>
    <mergeCell ref="L12:L15"/>
    <mergeCell ref="F12:F15"/>
    <mergeCell ref="G12:G15"/>
    <mergeCell ref="H12:H15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BI56"/>
  <sheetViews>
    <sheetView topLeftCell="O4" zoomScale="90" zoomScaleNormal="90" zoomScaleSheetLayoutView="100" workbookViewId="0">
      <pane ySplit="4" topLeftCell="A32" activePane="bottomLeft" state="frozen"/>
      <selection activeCell="R4" sqref="R4"/>
      <selection pane="bottomLeft" activeCell="T45" sqref="T45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1" width="14.625" style="56" customWidth="1"/>
    <col min="22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</row>
    <row r="5" spans="1:61" ht="33.75" customHeight="1" x14ac:dyDescent="0.3">
      <c r="A5" s="332"/>
      <c r="B5" s="332"/>
      <c r="C5" s="332"/>
      <c r="D5" s="332"/>
      <c r="E5" s="332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322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333" t="s">
        <v>11</v>
      </c>
      <c r="D7" s="334" t="s">
        <v>6</v>
      </c>
      <c r="E7" s="334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2" si="0">F11+H11+J11+L11+N11+P11+R11+T11+V11+X11+Z11+AB11</f>
        <v>1587538</v>
      </c>
      <c r="AF11" s="23">
        <f t="shared" ref="AF11:AF43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3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>
        <v>11</v>
      </c>
      <c r="B40" s="19" t="s">
        <v>323</v>
      </c>
      <c r="C40" s="20">
        <v>8500</v>
      </c>
      <c r="D40" s="17">
        <v>8500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>
        <v>8500</v>
      </c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8500</v>
      </c>
      <c r="AE40" s="16">
        <f t="shared" si="0"/>
        <v>8500</v>
      </c>
      <c r="AF40" s="23">
        <f t="shared" si="1"/>
        <v>1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 t="shared" si="1"/>
        <v>#DIV/0!</v>
      </c>
    </row>
    <row r="42" spans="1:36" x14ac:dyDescent="0.3">
      <c r="A42" s="14"/>
      <c r="B42" s="19"/>
      <c r="C42" s="20"/>
      <c r="D42" s="17"/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>
        <f t="shared" si="2"/>
        <v>0</v>
      </c>
      <c r="AE42" s="16">
        <f t="shared" si="0"/>
        <v>0</v>
      </c>
      <c r="AF42" s="23" t="e">
        <f>AE42/AD42</f>
        <v>#DIV/0!</v>
      </c>
    </row>
    <row r="43" spans="1:36" x14ac:dyDescent="0.3">
      <c r="A43" s="39"/>
      <c r="B43" s="40" t="s">
        <v>26</v>
      </c>
      <c r="C43" s="41"/>
      <c r="D43" s="42"/>
      <c r="E43" s="42"/>
      <c r="F43" s="43"/>
      <c r="G43" s="44"/>
      <c r="H43" s="44"/>
      <c r="I43" s="44"/>
      <c r="J43" s="42"/>
      <c r="K43" s="45"/>
      <c r="L43" s="42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2">
        <f t="shared" si="2"/>
        <v>0</v>
      </c>
      <c r="AE43" s="42">
        <f t="shared" ref="AE43" si="3">F43+H43+J43</f>
        <v>0</v>
      </c>
      <c r="AF43" s="46" t="e">
        <f t="shared" si="1"/>
        <v>#DIV/0!</v>
      </c>
    </row>
    <row r="44" spans="1:36" x14ac:dyDescent="0.3">
      <c r="A44" s="14"/>
      <c r="B44" s="15"/>
      <c r="C44" s="20"/>
      <c r="D44" s="16"/>
      <c r="E44" s="16"/>
      <c r="F44" s="47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6"/>
      <c r="AE44" s="16"/>
      <c r="AF44" s="23"/>
    </row>
    <row r="45" spans="1:36" s="50" customFormat="1" x14ac:dyDescent="0.3">
      <c r="A45" s="48"/>
      <c r="B45" s="48" t="s">
        <v>27</v>
      </c>
      <c r="C45" s="20">
        <f t="shared" ref="C45:AC45" si="4">SUM(C9:C43)</f>
        <v>109633402.61</v>
      </c>
      <c r="D45" s="20">
        <f t="shared" si="4"/>
        <v>109621402.61</v>
      </c>
      <c r="E45" s="20">
        <f t="shared" si="4"/>
        <v>12000</v>
      </c>
      <c r="F45" s="20">
        <f t="shared" si="4"/>
        <v>6316726.1500000004</v>
      </c>
      <c r="G45" s="20">
        <f t="shared" si="4"/>
        <v>9719.6</v>
      </c>
      <c r="H45" s="20">
        <f t="shared" si="4"/>
        <v>4850277.53</v>
      </c>
      <c r="I45" s="20">
        <f t="shared" si="4"/>
        <v>0</v>
      </c>
      <c r="J45" s="20">
        <f t="shared" si="4"/>
        <v>767706.53990654205</v>
      </c>
      <c r="K45" s="20">
        <f t="shared" si="4"/>
        <v>0</v>
      </c>
      <c r="L45" s="20">
        <f>SUM(L9:L43)</f>
        <v>9708320.5607476644</v>
      </c>
      <c r="M45" s="20">
        <f t="shared" si="4"/>
        <v>0</v>
      </c>
      <c r="N45" s="20">
        <f t="shared" si="4"/>
        <v>2250600.9313084111</v>
      </c>
      <c r="O45" s="20">
        <f t="shared" si="4"/>
        <v>0</v>
      </c>
      <c r="P45" s="20">
        <f t="shared" si="4"/>
        <v>17953749.345794395</v>
      </c>
      <c r="Q45" s="20">
        <f t="shared" si="4"/>
        <v>0</v>
      </c>
      <c r="R45" s="20">
        <f t="shared" si="4"/>
        <v>3699589.7196261683</v>
      </c>
      <c r="S45" s="20">
        <f t="shared" si="4"/>
        <v>0</v>
      </c>
      <c r="T45" s="20">
        <f t="shared" si="4"/>
        <v>8500</v>
      </c>
      <c r="U45" s="20">
        <f t="shared" si="4"/>
        <v>0</v>
      </c>
      <c r="V45" s="20">
        <f t="shared" si="4"/>
        <v>0</v>
      </c>
      <c r="W45" s="20">
        <f t="shared" si="4"/>
        <v>0</v>
      </c>
      <c r="X45" s="20">
        <f t="shared" si="4"/>
        <v>0</v>
      </c>
      <c r="Y45" s="20">
        <f t="shared" si="4"/>
        <v>0</v>
      </c>
      <c r="Z45" s="20">
        <f t="shared" si="4"/>
        <v>0</v>
      </c>
      <c r="AA45" s="20">
        <f t="shared" si="4"/>
        <v>0</v>
      </c>
      <c r="AB45" s="20">
        <f t="shared" si="4"/>
        <v>0</v>
      </c>
      <c r="AC45" s="20">
        <f t="shared" si="4"/>
        <v>0</v>
      </c>
      <c r="AD45" s="20">
        <f>SUM(AD9:AD33)</f>
        <v>45347787.767383173</v>
      </c>
      <c r="AE45" s="20">
        <f>SUM(AE9:AE33)</f>
        <v>45338068.167383172</v>
      </c>
      <c r="AF45" s="49">
        <f>AE45/AD45</f>
        <v>0.99978566539894165</v>
      </c>
    </row>
    <row r="46" spans="1:36" s="50" customFormat="1" x14ac:dyDescent="0.3">
      <c r="A46" s="332"/>
      <c r="B46" s="332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2"/>
    </row>
    <row r="47" spans="1:36" x14ac:dyDescent="0.3">
      <c r="A47" s="53"/>
      <c r="B47" s="2" t="s">
        <v>28</v>
      </c>
      <c r="C47" s="2"/>
      <c r="D47" s="54">
        <f>D45</f>
        <v>109621402.61</v>
      </c>
      <c r="E47" s="55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2"/>
      <c r="AE47" s="2"/>
    </row>
    <row r="48" spans="1:36" ht="19.5" thickBot="1" x14ac:dyDescent="0.35">
      <c r="B48" s="50" t="s">
        <v>29</v>
      </c>
      <c r="C48" s="2"/>
      <c r="D48" s="58">
        <f>SUM(D47*0.3)</f>
        <v>32886420.783</v>
      </c>
      <c r="E48" s="59"/>
      <c r="AD48" s="50"/>
      <c r="AE48" s="2"/>
    </row>
    <row r="49" spans="1:61" ht="19.5" thickTop="1" x14ac:dyDescent="0.3">
      <c r="C49" s="2"/>
      <c r="D49" s="2"/>
      <c r="E49" s="60"/>
      <c r="AD49" s="2"/>
      <c r="AE49" s="2"/>
      <c r="AF49" s="61"/>
    </row>
    <row r="50" spans="1:61" x14ac:dyDescent="0.3">
      <c r="B50" s="2" t="s">
        <v>324</v>
      </c>
      <c r="C50" s="2"/>
      <c r="D50" s="59">
        <f>SUM(AE45)</f>
        <v>45338068.167383172</v>
      </c>
      <c r="E50" s="61"/>
      <c r="L50" s="20"/>
    </row>
    <row r="51" spans="1:61" x14ac:dyDescent="0.3">
      <c r="B51" s="50" t="s">
        <v>30</v>
      </c>
      <c r="D51" s="62">
        <f>SUM(D50/D47)</f>
        <v>0.41358774005731702</v>
      </c>
    </row>
    <row r="53" spans="1:61" s="56" customFormat="1" x14ac:dyDescent="0.3">
      <c r="A53" s="2"/>
      <c r="B53" s="2" t="s">
        <v>31</v>
      </c>
      <c r="C53" s="2"/>
      <c r="D53" s="60">
        <f>D50-D48</f>
        <v>12451647.384383172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6" spans="1:61" s="56" customFormat="1" x14ac:dyDescent="0.3">
      <c r="A56" s="2"/>
      <c r="B56" s="2"/>
      <c r="C56" s="125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2:N16"/>
  <sheetViews>
    <sheetView topLeftCell="A4" zoomScale="70" zoomScaleNormal="70" workbookViewId="0">
      <selection activeCell="K19" sqref="K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326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335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327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335"/>
      <c r="B5" s="335"/>
      <c r="C5" s="335"/>
      <c r="D5" s="335"/>
      <c r="E5" s="335"/>
      <c r="F5" s="335"/>
      <c r="G5" s="335"/>
      <c r="H5" s="335"/>
      <c r="I5" s="335"/>
      <c r="J5" s="335"/>
    </row>
    <row r="6" spans="1:14" ht="42" x14ac:dyDescent="0.35">
      <c r="A6" s="500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88"/>
      <c r="B7" s="439"/>
      <c r="C7" s="68" t="s">
        <v>44</v>
      </c>
      <c r="D7" s="69" t="s">
        <v>45</v>
      </c>
      <c r="E7" s="439"/>
      <c r="F7" s="336" t="s">
        <v>46</v>
      </c>
      <c r="G7" s="341" t="s">
        <v>47</v>
      </c>
      <c r="H7" s="71" t="s">
        <v>48</v>
      </c>
      <c r="I7" s="72" t="s">
        <v>49</v>
      </c>
      <c r="J7" s="439"/>
      <c r="K7" s="439"/>
      <c r="L7" s="442"/>
      <c r="M7" s="342" t="s">
        <v>50</v>
      </c>
      <c r="N7" s="74" t="s">
        <v>51</v>
      </c>
    </row>
    <row r="8" spans="1:14" ht="21" customHeight="1" x14ac:dyDescent="0.35">
      <c r="A8" s="512">
        <v>1</v>
      </c>
      <c r="B8" s="77" t="s">
        <v>315</v>
      </c>
      <c r="C8" s="449">
        <v>8500</v>
      </c>
      <c r="D8" s="449">
        <f>C8*1.07</f>
        <v>9095</v>
      </c>
      <c r="E8" s="497" t="s">
        <v>52</v>
      </c>
      <c r="F8" s="340" t="s">
        <v>316</v>
      </c>
      <c r="G8" s="341">
        <v>9095</v>
      </c>
      <c r="H8" s="439" t="s">
        <v>316</v>
      </c>
      <c r="I8" s="466">
        <v>9095</v>
      </c>
      <c r="J8" s="337"/>
      <c r="K8" s="337"/>
      <c r="L8" s="455" t="s">
        <v>325</v>
      </c>
      <c r="M8" s="458" t="s">
        <v>53</v>
      </c>
      <c r="N8" s="473"/>
    </row>
    <row r="9" spans="1:14" x14ac:dyDescent="0.35">
      <c r="A9" s="447"/>
      <c r="B9" s="80" t="s">
        <v>317</v>
      </c>
      <c r="C9" s="450"/>
      <c r="D9" s="450"/>
      <c r="E9" s="498"/>
      <c r="F9" s="343" t="s">
        <v>318</v>
      </c>
      <c r="G9" s="344">
        <v>9362.5</v>
      </c>
      <c r="H9" s="479"/>
      <c r="I9" s="467"/>
      <c r="J9" s="338" t="s">
        <v>54</v>
      </c>
      <c r="K9" s="79" t="s">
        <v>319</v>
      </c>
      <c r="L9" s="456"/>
      <c r="M9" s="459"/>
      <c r="N9" s="474"/>
    </row>
    <row r="10" spans="1:14" x14ac:dyDescent="0.35">
      <c r="A10" s="447"/>
      <c r="B10" s="80"/>
      <c r="C10" s="450"/>
      <c r="D10" s="450"/>
      <c r="E10" s="498"/>
      <c r="F10" s="481" t="s">
        <v>320</v>
      </c>
      <c r="G10" s="483">
        <v>10165</v>
      </c>
      <c r="H10" s="479"/>
      <c r="I10" s="467"/>
      <c r="J10" s="338" t="s">
        <v>55</v>
      </c>
      <c r="K10" s="80" t="s">
        <v>321</v>
      </c>
      <c r="L10" s="456"/>
      <c r="M10" s="459"/>
      <c r="N10" s="474"/>
    </row>
    <row r="11" spans="1:14" x14ac:dyDescent="0.35">
      <c r="A11" s="513"/>
      <c r="B11" s="83"/>
      <c r="C11" s="451"/>
      <c r="D11" s="451"/>
      <c r="E11" s="499"/>
      <c r="F11" s="482"/>
      <c r="G11" s="484"/>
      <c r="H11" s="480"/>
      <c r="I11" s="468"/>
      <c r="J11" s="339"/>
      <c r="K11" s="339"/>
      <c r="L11" s="457"/>
      <c r="M11" s="460"/>
      <c r="N11" s="475"/>
    </row>
    <row r="12" spans="1:14" ht="21.75" customHeight="1" x14ac:dyDescent="0.35">
      <c r="A12" s="85"/>
      <c r="B12" s="461" t="s">
        <v>58</v>
      </c>
      <c r="C12" s="461"/>
      <c r="D12" s="461"/>
      <c r="E12" s="461"/>
      <c r="F12" s="461"/>
      <c r="G12" s="461"/>
      <c r="H12" s="462"/>
      <c r="I12" s="86">
        <f>SUM(I8:I11)</f>
        <v>9095</v>
      </c>
      <c r="J12" s="87"/>
      <c r="K12" s="88"/>
      <c r="L12" s="89"/>
      <c r="M12" s="90"/>
      <c r="N12" s="91"/>
    </row>
    <row r="14" spans="1:14" x14ac:dyDescent="0.35">
      <c r="A14" s="256"/>
      <c r="B14" s="152"/>
      <c r="C14" s="257"/>
    </row>
    <row r="15" spans="1:14" x14ac:dyDescent="0.35">
      <c r="A15" s="256"/>
      <c r="B15" s="134"/>
      <c r="C15" s="111"/>
      <c r="K15" s="102"/>
    </row>
    <row r="16" spans="1:14" x14ac:dyDescent="0.35">
      <c r="A16" s="256"/>
      <c r="B16" s="152"/>
      <c r="C16" s="257"/>
    </row>
  </sheetData>
  <mergeCells count="2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F10:F11"/>
    <mergeCell ref="G10:G11"/>
    <mergeCell ref="B12:H12"/>
    <mergeCell ref="L8:L11"/>
    <mergeCell ref="M8:M11"/>
    <mergeCell ref="N8:N11"/>
    <mergeCell ref="L6:L7"/>
    <mergeCell ref="M6:N6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BI59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42" sqref="B4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</row>
    <row r="5" spans="1:61" ht="33.75" customHeight="1" x14ac:dyDescent="0.3">
      <c r="A5" s="354"/>
      <c r="B5" s="354"/>
      <c r="C5" s="354"/>
      <c r="D5" s="354"/>
      <c r="E5" s="354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369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352" t="s">
        <v>11</v>
      </c>
      <c r="D7" s="353" t="s">
        <v>6</v>
      </c>
      <c r="E7" s="353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/>
      <c r="Y10" s="18"/>
      <c r="Z10" s="18"/>
      <c r="AA10" s="18"/>
      <c r="AB10" s="18"/>
      <c r="AC10" s="18"/>
      <c r="AD10" s="16">
        <f>SUM(F10:AC10)</f>
        <v>41186651.401869163</v>
      </c>
      <c r="AE10" s="16">
        <f>F10+H10+J10+L10+N10+P10+R10+T10+V10+X10+Z10+AB10</f>
        <v>41186651.401869163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5" si="0">F11+H11+J11+L11+N11+P11+R11+T11+V11+X11+Z11+AB11</f>
        <v>1587538</v>
      </c>
      <c r="AF11" s="23">
        <f t="shared" ref="AF11:AF46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/>
      <c r="AC12" s="18"/>
      <c r="AD12" s="16">
        <f>SUM(F12:AC12)</f>
        <v>1317180.3725233646</v>
      </c>
      <c r="AE12" s="16">
        <f t="shared" si="0"/>
        <v>1317180.3725233646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6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/>
      <c r="B43" s="19"/>
      <c r="C43" s="20"/>
      <c r="D43" s="17"/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>
        <f t="shared" si="2"/>
        <v>0</v>
      </c>
      <c r="AE43" s="16">
        <f t="shared" si="0"/>
        <v>0</v>
      </c>
      <c r="AF43" s="23" t="e">
        <f t="shared" si="1"/>
        <v>#DIV/0!</v>
      </c>
    </row>
    <row r="44" spans="1:36" x14ac:dyDescent="0.3">
      <c r="A44" s="14"/>
      <c r="B44" s="19"/>
      <c r="C44" s="20"/>
      <c r="D44" s="17"/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6">
        <f t="shared" si="2"/>
        <v>0</v>
      </c>
      <c r="AE44" s="16">
        <f t="shared" si="0"/>
        <v>0</v>
      </c>
      <c r="AF44" s="23" t="e">
        <f t="shared" si="1"/>
        <v>#DIV/0!</v>
      </c>
    </row>
    <row r="45" spans="1:36" x14ac:dyDescent="0.3">
      <c r="A45" s="14"/>
      <c r="B45" s="19"/>
      <c r="C45" s="20"/>
      <c r="D45" s="17"/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6">
        <f t="shared" si="2"/>
        <v>0</v>
      </c>
      <c r="AE45" s="16">
        <f t="shared" si="0"/>
        <v>0</v>
      </c>
      <c r="AF45" s="23" t="e">
        <f>AE45/AD45</f>
        <v>#DIV/0!</v>
      </c>
    </row>
    <row r="46" spans="1:36" x14ac:dyDescent="0.3">
      <c r="A46" s="39"/>
      <c r="B46" s="40" t="s">
        <v>26</v>
      </c>
      <c r="C46" s="41"/>
      <c r="D46" s="42"/>
      <c r="E46" s="42"/>
      <c r="F46" s="43"/>
      <c r="G46" s="44"/>
      <c r="H46" s="44"/>
      <c r="I46" s="44"/>
      <c r="J46" s="42"/>
      <c r="K46" s="45"/>
      <c r="L46" s="42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2">
        <f t="shared" si="2"/>
        <v>0</v>
      </c>
      <c r="AE46" s="42">
        <f t="shared" ref="AE46" si="3">F46+H46+J46</f>
        <v>0</v>
      </c>
      <c r="AF46" s="46" t="e">
        <f t="shared" si="1"/>
        <v>#DIV/0!</v>
      </c>
    </row>
    <row r="47" spans="1:36" x14ac:dyDescent="0.3">
      <c r="A47" s="14"/>
      <c r="B47" s="15"/>
      <c r="C47" s="20"/>
      <c r="D47" s="16"/>
      <c r="E47" s="16"/>
      <c r="F47" s="47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6"/>
      <c r="AE47" s="16"/>
      <c r="AF47" s="23"/>
    </row>
    <row r="48" spans="1:36" s="50" customFormat="1" x14ac:dyDescent="0.3">
      <c r="A48" s="48"/>
      <c r="B48" s="48" t="s">
        <v>27</v>
      </c>
      <c r="C48" s="20">
        <f t="shared" ref="C48:AC48" si="4">SUM(C9:C46)</f>
        <v>109654342.61</v>
      </c>
      <c r="D48" s="20">
        <f t="shared" si="4"/>
        <v>109642342.61</v>
      </c>
      <c r="E48" s="20">
        <f t="shared" si="4"/>
        <v>12000</v>
      </c>
      <c r="F48" s="20">
        <f t="shared" si="4"/>
        <v>6316726.1500000004</v>
      </c>
      <c r="G48" s="20">
        <f t="shared" si="4"/>
        <v>9719.6</v>
      </c>
      <c r="H48" s="20">
        <f t="shared" si="4"/>
        <v>4850277.53</v>
      </c>
      <c r="I48" s="20">
        <f t="shared" si="4"/>
        <v>0</v>
      </c>
      <c r="J48" s="20">
        <f t="shared" si="4"/>
        <v>767706.53990654205</v>
      </c>
      <c r="K48" s="20">
        <f t="shared" si="4"/>
        <v>0</v>
      </c>
      <c r="L48" s="20">
        <f>SUM(L9:L46)</f>
        <v>9708320.5607476644</v>
      </c>
      <c r="M48" s="20">
        <f t="shared" si="4"/>
        <v>0</v>
      </c>
      <c r="N48" s="20">
        <f t="shared" si="4"/>
        <v>2250600.9313084111</v>
      </c>
      <c r="O48" s="20">
        <f t="shared" si="4"/>
        <v>0</v>
      </c>
      <c r="P48" s="20">
        <f t="shared" si="4"/>
        <v>17953749.345794395</v>
      </c>
      <c r="Q48" s="20">
        <f t="shared" si="4"/>
        <v>0</v>
      </c>
      <c r="R48" s="20">
        <f t="shared" si="4"/>
        <v>3699589.7196261683</v>
      </c>
      <c r="S48" s="20">
        <f t="shared" si="4"/>
        <v>0</v>
      </c>
      <c r="T48" s="20">
        <f t="shared" si="4"/>
        <v>8500</v>
      </c>
      <c r="U48" s="20">
        <f t="shared" si="4"/>
        <v>0</v>
      </c>
      <c r="V48" s="20">
        <f t="shared" si="4"/>
        <v>10857063.532710282</v>
      </c>
      <c r="W48" s="20">
        <f t="shared" si="4"/>
        <v>0</v>
      </c>
      <c r="X48" s="20">
        <f t="shared" si="4"/>
        <v>0</v>
      </c>
      <c r="Y48" s="20">
        <f t="shared" si="4"/>
        <v>0</v>
      </c>
      <c r="Z48" s="20">
        <f t="shared" si="4"/>
        <v>0</v>
      </c>
      <c r="AA48" s="20">
        <f t="shared" si="4"/>
        <v>0</v>
      </c>
      <c r="AB48" s="20">
        <f t="shared" si="4"/>
        <v>0</v>
      </c>
      <c r="AC48" s="20">
        <f t="shared" si="4"/>
        <v>0</v>
      </c>
      <c r="AD48" s="20">
        <f>SUM(AD9:AD33)</f>
        <v>56183911.300093465</v>
      </c>
      <c r="AE48" s="20">
        <f>SUM(AE9:AE33)</f>
        <v>56174191.700093463</v>
      </c>
      <c r="AF48" s="49">
        <f>AE48/AD48</f>
        <v>0.99982700385617362</v>
      </c>
    </row>
    <row r="49" spans="1:61" s="50" customFormat="1" x14ac:dyDescent="0.3">
      <c r="A49" s="354"/>
      <c r="B49" s="354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2"/>
    </row>
    <row r="50" spans="1:61" x14ac:dyDescent="0.3">
      <c r="A50" s="53"/>
      <c r="B50" s="2" t="s">
        <v>28</v>
      </c>
      <c r="C50" s="2"/>
      <c r="D50" s="54">
        <f>D48</f>
        <v>109642342.61</v>
      </c>
      <c r="E50" s="55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2"/>
      <c r="AE50" s="2"/>
    </row>
    <row r="51" spans="1:61" ht="19.5" thickBot="1" x14ac:dyDescent="0.35">
      <c r="B51" s="50" t="s">
        <v>29</v>
      </c>
      <c r="C51" s="2"/>
      <c r="D51" s="58">
        <f>SUM(D50*0.3)</f>
        <v>32892702.783</v>
      </c>
      <c r="E51" s="59"/>
      <c r="AD51" s="50"/>
      <c r="AE51" s="2"/>
    </row>
    <row r="52" spans="1:61" ht="19.5" thickTop="1" x14ac:dyDescent="0.3">
      <c r="C52" s="2"/>
      <c r="D52" s="2"/>
      <c r="E52" s="60"/>
      <c r="AD52" s="2"/>
      <c r="AE52" s="2"/>
      <c r="AF52" s="61"/>
    </row>
    <row r="53" spans="1:61" x14ac:dyDescent="0.3">
      <c r="B53" s="2" t="s">
        <v>370</v>
      </c>
      <c r="C53" s="2"/>
      <c r="D53" s="59">
        <f>SUM(AE48)</f>
        <v>56174191.700093463</v>
      </c>
      <c r="E53" s="61"/>
      <c r="L53" s="20"/>
    </row>
    <row r="54" spans="1:61" x14ac:dyDescent="0.3">
      <c r="B54" s="50" t="s">
        <v>30</v>
      </c>
      <c r="D54" s="62">
        <f>SUM(D53/D50)</f>
        <v>0.51234030907116046</v>
      </c>
    </row>
    <row r="56" spans="1:61" s="56" customFormat="1" x14ac:dyDescent="0.3">
      <c r="A56" s="2"/>
      <c r="B56" s="2" t="s">
        <v>31</v>
      </c>
      <c r="C56" s="2"/>
      <c r="D56" s="60">
        <f>D53-D51</f>
        <v>23281488.917093463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9" spans="1:61" s="56" customFormat="1" x14ac:dyDescent="0.3">
      <c r="A59" s="2"/>
      <c r="B59" s="2"/>
      <c r="C59" s="125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2:N58"/>
  <sheetViews>
    <sheetView topLeftCell="A31" zoomScale="70" zoomScaleNormal="70" workbookViewId="0">
      <selection activeCell="I35" sqref="I35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329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367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330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367"/>
      <c r="B5" s="367"/>
      <c r="C5" s="367"/>
      <c r="D5" s="367"/>
      <c r="E5" s="367"/>
      <c r="F5" s="367"/>
      <c r="G5" s="367"/>
      <c r="H5" s="367"/>
      <c r="I5" s="367"/>
      <c r="J5" s="367"/>
    </row>
    <row r="6" spans="1:14" ht="42" x14ac:dyDescent="0.35">
      <c r="A6" s="500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88"/>
      <c r="B7" s="439"/>
      <c r="C7" s="68" t="s">
        <v>44</v>
      </c>
      <c r="D7" s="69" t="s">
        <v>45</v>
      </c>
      <c r="E7" s="439"/>
      <c r="F7" s="364" t="s">
        <v>46</v>
      </c>
      <c r="G7" s="355" t="s">
        <v>47</v>
      </c>
      <c r="H7" s="71" t="s">
        <v>48</v>
      </c>
      <c r="I7" s="72" t="s">
        <v>49</v>
      </c>
      <c r="J7" s="439"/>
      <c r="K7" s="439"/>
      <c r="L7" s="442"/>
      <c r="M7" s="368" t="s">
        <v>50</v>
      </c>
      <c r="N7" s="74" t="s">
        <v>51</v>
      </c>
    </row>
    <row r="8" spans="1:14" x14ac:dyDescent="0.35">
      <c r="A8" s="445">
        <v>1</v>
      </c>
      <c r="B8" s="77" t="s">
        <v>312</v>
      </c>
      <c r="C8" s="449">
        <v>467200</v>
      </c>
      <c r="D8" s="449">
        <v>428949</v>
      </c>
      <c r="E8" s="452" t="s">
        <v>52</v>
      </c>
      <c r="F8" s="439" t="s">
        <v>76</v>
      </c>
      <c r="G8" s="466">
        <v>420367</v>
      </c>
      <c r="H8" s="439" t="s">
        <v>76</v>
      </c>
      <c r="I8" s="527">
        <v>420367</v>
      </c>
      <c r="J8" s="364"/>
      <c r="K8" s="364"/>
      <c r="L8" s="455" t="s">
        <v>192</v>
      </c>
      <c r="M8" s="458" t="s">
        <v>53</v>
      </c>
      <c r="N8" s="473"/>
    </row>
    <row r="9" spans="1:14" x14ac:dyDescent="0.35">
      <c r="A9" s="447"/>
      <c r="B9" s="80" t="s">
        <v>179</v>
      </c>
      <c r="C9" s="450"/>
      <c r="D9" s="450"/>
      <c r="E9" s="453"/>
      <c r="F9" s="479"/>
      <c r="G9" s="467"/>
      <c r="H9" s="479"/>
      <c r="I9" s="528"/>
      <c r="J9" s="362" t="s">
        <v>57</v>
      </c>
      <c r="K9" s="79" t="s">
        <v>331</v>
      </c>
      <c r="L9" s="456"/>
      <c r="M9" s="459"/>
      <c r="N9" s="474"/>
    </row>
    <row r="10" spans="1:14" x14ac:dyDescent="0.35">
      <c r="A10" s="447"/>
      <c r="B10" s="80" t="s">
        <v>332</v>
      </c>
      <c r="C10" s="450"/>
      <c r="D10" s="450"/>
      <c r="E10" s="453"/>
      <c r="F10" s="479"/>
      <c r="G10" s="467"/>
      <c r="H10" s="479"/>
      <c r="I10" s="528"/>
      <c r="J10" s="362" t="s">
        <v>55</v>
      </c>
      <c r="K10" s="80" t="s">
        <v>333</v>
      </c>
      <c r="L10" s="456"/>
      <c r="M10" s="459"/>
      <c r="N10" s="474"/>
    </row>
    <row r="11" spans="1:14" x14ac:dyDescent="0.35">
      <c r="A11" s="513"/>
      <c r="B11" s="366"/>
      <c r="C11" s="451"/>
      <c r="D11" s="451"/>
      <c r="E11" s="454"/>
      <c r="F11" s="480"/>
      <c r="G11" s="468"/>
      <c r="H11" s="480"/>
      <c r="I11" s="529"/>
      <c r="J11" s="366"/>
      <c r="K11" s="366"/>
      <c r="L11" s="457"/>
      <c r="M11" s="460"/>
      <c r="N11" s="475"/>
    </row>
    <row r="12" spans="1:14" ht="21" customHeight="1" x14ac:dyDescent="0.35">
      <c r="A12" s="512">
        <v>2</v>
      </c>
      <c r="B12" s="77" t="s">
        <v>334</v>
      </c>
      <c r="C12" s="449">
        <v>17500</v>
      </c>
      <c r="D12" s="449">
        <f>C12*1.07</f>
        <v>18725</v>
      </c>
      <c r="E12" s="452" t="s">
        <v>52</v>
      </c>
      <c r="F12" s="463" t="s">
        <v>230</v>
      </c>
      <c r="G12" s="466">
        <v>18725</v>
      </c>
      <c r="H12" s="491" t="s">
        <v>230</v>
      </c>
      <c r="I12" s="527">
        <v>18725</v>
      </c>
      <c r="J12" s="364"/>
      <c r="K12" s="364"/>
      <c r="L12" s="455" t="s">
        <v>260</v>
      </c>
      <c r="M12" s="458" t="s">
        <v>53</v>
      </c>
      <c r="N12" s="473"/>
    </row>
    <row r="13" spans="1:14" ht="21" customHeight="1" x14ac:dyDescent="0.35">
      <c r="A13" s="447"/>
      <c r="B13" s="80" t="s">
        <v>335</v>
      </c>
      <c r="C13" s="450"/>
      <c r="D13" s="450"/>
      <c r="E13" s="453"/>
      <c r="F13" s="464"/>
      <c r="G13" s="467"/>
      <c r="H13" s="492"/>
      <c r="I13" s="528"/>
      <c r="J13" s="362" t="s">
        <v>54</v>
      </c>
      <c r="K13" s="79" t="s">
        <v>336</v>
      </c>
      <c r="L13" s="456"/>
      <c r="M13" s="459"/>
      <c r="N13" s="474"/>
    </row>
    <row r="14" spans="1:14" ht="21" customHeight="1" x14ac:dyDescent="0.35">
      <c r="A14" s="447"/>
      <c r="B14" s="80" t="s">
        <v>337</v>
      </c>
      <c r="C14" s="450"/>
      <c r="D14" s="450"/>
      <c r="E14" s="453"/>
      <c r="F14" s="362" t="s">
        <v>234</v>
      </c>
      <c r="G14" s="111">
        <v>20865</v>
      </c>
      <c r="H14" s="492"/>
      <c r="I14" s="528"/>
      <c r="J14" s="362" t="s">
        <v>55</v>
      </c>
      <c r="K14" s="80" t="s">
        <v>338</v>
      </c>
      <c r="L14" s="456"/>
      <c r="M14" s="459"/>
      <c r="N14" s="474"/>
    </row>
    <row r="15" spans="1:14" ht="21" customHeight="1" x14ac:dyDescent="0.35">
      <c r="A15" s="513"/>
      <c r="B15" s="83"/>
      <c r="C15" s="451"/>
      <c r="D15" s="451"/>
      <c r="E15" s="454"/>
      <c r="F15" s="363" t="s">
        <v>236</v>
      </c>
      <c r="G15" s="370">
        <v>22149</v>
      </c>
      <c r="H15" s="493"/>
      <c r="I15" s="529"/>
      <c r="J15" s="366"/>
      <c r="K15" s="366"/>
      <c r="L15" s="457"/>
      <c r="M15" s="460"/>
      <c r="N15" s="475"/>
    </row>
    <row r="16" spans="1:14" x14ac:dyDescent="0.35">
      <c r="A16" s="512">
        <v>3</v>
      </c>
      <c r="B16" s="77" t="s">
        <v>312</v>
      </c>
      <c r="C16" s="449">
        <v>467200</v>
      </c>
      <c r="D16" s="449">
        <v>482394</v>
      </c>
      <c r="E16" s="452" t="s">
        <v>52</v>
      </c>
      <c r="F16" s="463" t="s">
        <v>208</v>
      </c>
      <c r="G16" s="466">
        <v>475168</v>
      </c>
      <c r="H16" s="463" t="s">
        <v>208</v>
      </c>
      <c r="I16" s="466">
        <v>475168</v>
      </c>
      <c r="J16" s="364"/>
      <c r="K16" s="364"/>
      <c r="L16" s="455" t="s">
        <v>192</v>
      </c>
      <c r="M16" s="458" t="s">
        <v>53</v>
      </c>
      <c r="N16" s="473"/>
    </row>
    <row r="17" spans="1:14" x14ac:dyDescent="0.35">
      <c r="A17" s="447"/>
      <c r="B17" s="80" t="s">
        <v>179</v>
      </c>
      <c r="C17" s="450"/>
      <c r="D17" s="450"/>
      <c r="E17" s="453"/>
      <c r="F17" s="464"/>
      <c r="G17" s="467"/>
      <c r="H17" s="464"/>
      <c r="I17" s="467"/>
      <c r="J17" s="362" t="s">
        <v>57</v>
      </c>
      <c r="K17" s="79" t="s">
        <v>339</v>
      </c>
      <c r="L17" s="456"/>
      <c r="M17" s="459"/>
      <c r="N17" s="474"/>
    </row>
    <row r="18" spans="1:14" x14ac:dyDescent="0.35">
      <c r="A18" s="447"/>
      <c r="B18" s="80" t="s">
        <v>340</v>
      </c>
      <c r="C18" s="450"/>
      <c r="D18" s="450"/>
      <c r="E18" s="453"/>
      <c r="F18" s="464"/>
      <c r="G18" s="467"/>
      <c r="H18" s="464"/>
      <c r="I18" s="467"/>
      <c r="J18" s="362" t="s">
        <v>55</v>
      </c>
      <c r="K18" s="80" t="s">
        <v>341</v>
      </c>
      <c r="L18" s="456"/>
      <c r="M18" s="459"/>
      <c r="N18" s="474"/>
    </row>
    <row r="19" spans="1:14" x14ac:dyDescent="0.35">
      <c r="A19" s="513"/>
      <c r="B19" s="366"/>
      <c r="C19" s="451"/>
      <c r="D19" s="451"/>
      <c r="E19" s="454"/>
      <c r="F19" s="465"/>
      <c r="G19" s="468"/>
      <c r="H19" s="465"/>
      <c r="I19" s="468"/>
      <c r="J19" s="366"/>
      <c r="K19" s="366"/>
      <c r="L19" s="457"/>
      <c r="M19" s="460"/>
      <c r="N19" s="475"/>
    </row>
    <row r="20" spans="1:14" x14ac:dyDescent="0.35">
      <c r="A20" s="512">
        <v>4</v>
      </c>
      <c r="B20" s="77" t="s">
        <v>312</v>
      </c>
      <c r="C20" s="449">
        <v>467200</v>
      </c>
      <c r="D20" s="449">
        <v>438342</v>
      </c>
      <c r="E20" s="452" t="s">
        <v>52</v>
      </c>
      <c r="F20" s="439" t="s">
        <v>205</v>
      </c>
      <c r="G20" s="466">
        <v>431767</v>
      </c>
      <c r="H20" s="439" t="s">
        <v>205</v>
      </c>
      <c r="I20" s="466">
        <v>431767</v>
      </c>
      <c r="J20" s="364"/>
      <c r="K20" s="364"/>
      <c r="L20" s="455" t="s">
        <v>192</v>
      </c>
      <c r="M20" s="458" t="s">
        <v>53</v>
      </c>
      <c r="N20" s="473"/>
    </row>
    <row r="21" spans="1:14" x14ac:dyDescent="0.35">
      <c r="A21" s="447"/>
      <c r="B21" s="80" t="s">
        <v>179</v>
      </c>
      <c r="C21" s="450"/>
      <c r="D21" s="450"/>
      <c r="E21" s="453"/>
      <c r="F21" s="479"/>
      <c r="G21" s="467"/>
      <c r="H21" s="479"/>
      <c r="I21" s="467"/>
      <c r="J21" s="362" t="s">
        <v>57</v>
      </c>
      <c r="K21" s="79" t="s">
        <v>342</v>
      </c>
      <c r="L21" s="456"/>
      <c r="M21" s="459"/>
      <c r="N21" s="474"/>
    </row>
    <row r="22" spans="1:14" x14ac:dyDescent="0.35">
      <c r="A22" s="447"/>
      <c r="B22" s="80" t="s">
        <v>343</v>
      </c>
      <c r="C22" s="450"/>
      <c r="D22" s="450"/>
      <c r="E22" s="453"/>
      <c r="F22" s="479"/>
      <c r="G22" s="467"/>
      <c r="H22" s="479"/>
      <c r="I22" s="467"/>
      <c r="J22" s="362" t="s">
        <v>55</v>
      </c>
      <c r="K22" s="80" t="s">
        <v>344</v>
      </c>
      <c r="L22" s="456"/>
      <c r="M22" s="459"/>
      <c r="N22" s="474"/>
    </row>
    <row r="23" spans="1:14" x14ac:dyDescent="0.35">
      <c r="A23" s="513"/>
      <c r="B23" s="366"/>
      <c r="C23" s="451"/>
      <c r="D23" s="451"/>
      <c r="E23" s="454"/>
      <c r="F23" s="480"/>
      <c r="G23" s="468"/>
      <c r="H23" s="480"/>
      <c r="I23" s="468"/>
      <c r="J23" s="366"/>
      <c r="K23" s="366"/>
      <c r="L23" s="457"/>
      <c r="M23" s="460"/>
      <c r="N23" s="475"/>
    </row>
    <row r="24" spans="1:14" x14ac:dyDescent="0.35">
      <c r="A24" s="512">
        <v>5</v>
      </c>
      <c r="B24" s="77" t="s">
        <v>345</v>
      </c>
      <c r="C24" s="449">
        <v>467200</v>
      </c>
      <c r="D24" s="449">
        <v>441694</v>
      </c>
      <c r="E24" s="452" t="s">
        <v>52</v>
      </c>
      <c r="F24" s="439" t="s">
        <v>346</v>
      </c>
      <c r="G24" s="466">
        <v>434949</v>
      </c>
      <c r="H24" s="439" t="s">
        <v>346</v>
      </c>
      <c r="I24" s="466">
        <v>434949</v>
      </c>
      <c r="J24" s="364"/>
      <c r="K24" s="364"/>
      <c r="L24" s="455" t="s">
        <v>257</v>
      </c>
      <c r="M24" s="458" t="s">
        <v>53</v>
      </c>
      <c r="N24" s="473"/>
    </row>
    <row r="25" spans="1:14" x14ac:dyDescent="0.35">
      <c r="A25" s="447"/>
      <c r="B25" s="80" t="s">
        <v>347</v>
      </c>
      <c r="C25" s="450"/>
      <c r="D25" s="450"/>
      <c r="E25" s="453"/>
      <c r="F25" s="479"/>
      <c r="G25" s="467"/>
      <c r="H25" s="479"/>
      <c r="I25" s="467"/>
      <c r="J25" s="362" t="s">
        <v>57</v>
      </c>
      <c r="K25" s="79" t="s">
        <v>348</v>
      </c>
      <c r="L25" s="456"/>
      <c r="M25" s="459"/>
      <c r="N25" s="474"/>
    </row>
    <row r="26" spans="1:14" x14ac:dyDescent="0.35">
      <c r="A26" s="447"/>
      <c r="B26" s="80" t="s">
        <v>349</v>
      </c>
      <c r="C26" s="450"/>
      <c r="D26" s="450"/>
      <c r="E26" s="453"/>
      <c r="F26" s="479"/>
      <c r="G26" s="467"/>
      <c r="H26" s="479"/>
      <c r="I26" s="467"/>
      <c r="J26" s="362" t="s">
        <v>55</v>
      </c>
      <c r="K26" s="80" t="s">
        <v>350</v>
      </c>
      <c r="L26" s="456"/>
      <c r="M26" s="459"/>
      <c r="N26" s="474"/>
    </row>
    <row r="27" spans="1:14" x14ac:dyDescent="0.35">
      <c r="A27" s="448"/>
      <c r="B27" s="365"/>
      <c r="C27" s="451"/>
      <c r="D27" s="451"/>
      <c r="E27" s="454"/>
      <c r="F27" s="480"/>
      <c r="G27" s="468"/>
      <c r="H27" s="480"/>
      <c r="I27" s="468"/>
      <c r="J27" s="365"/>
      <c r="K27" s="365"/>
      <c r="L27" s="457"/>
      <c r="M27" s="460"/>
      <c r="N27" s="475"/>
    </row>
    <row r="28" spans="1:14" ht="21" customHeight="1" x14ac:dyDescent="0.35">
      <c r="A28" s="512">
        <v>6</v>
      </c>
      <c r="B28" s="77" t="s">
        <v>351</v>
      </c>
      <c r="C28" s="449">
        <v>3440</v>
      </c>
      <c r="D28" s="449">
        <f>C28*1.07</f>
        <v>3680.8</v>
      </c>
      <c r="E28" s="497" t="s">
        <v>52</v>
      </c>
      <c r="F28" s="463" t="s">
        <v>238</v>
      </c>
      <c r="G28" s="466">
        <v>3680.8</v>
      </c>
      <c r="H28" s="463" t="s">
        <v>238</v>
      </c>
      <c r="I28" s="466">
        <v>3680.8</v>
      </c>
      <c r="J28" s="361"/>
      <c r="K28" s="361"/>
      <c r="L28" s="455" t="s">
        <v>373</v>
      </c>
      <c r="M28" s="458" t="s">
        <v>53</v>
      </c>
      <c r="N28" s="473"/>
    </row>
    <row r="29" spans="1:14" x14ac:dyDescent="0.35">
      <c r="A29" s="447"/>
      <c r="B29" s="80" t="s">
        <v>352</v>
      </c>
      <c r="C29" s="450"/>
      <c r="D29" s="450"/>
      <c r="E29" s="498"/>
      <c r="F29" s="464"/>
      <c r="G29" s="467"/>
      <c r="H29" s="464"/>
      <c r="I29" s="467"/>
      <c r="J29" s="362" t="s">
        <v>54</v>
      </c>
      <c r="K29" s="79" t="s">
        <v>353</v>
      </c>
      <c r="L29" s="456"/>
      <c r="M29" s="459"/>
      <c r="N29" s="474"/>
    </row>
    <row r="30" spans="1:14" x14ac:dyDescent="0.35">
      <c r="A30" s="447"/>
      <c r="B30" s="80" t="s">
        <v>354</v>
      </c>
      <c r="C30" s="450"/>
      <c r="D30" s="450"/>
      <c r="E30" s="498"/>
      <c r="F30" s="356" t="s">
        <v>245</v>
      </c>
      <c r="G30" s="358">
        <v>3782.45</v>
      </c>
      <c r="H30" s="464"/>
      <c r="I30" s="467"/>
      <c r="J30" s="362" t="s">
        <v>55</v>
      </c>
      <c r="K30" s="80" t="s">
        <v>355</v>
      </c>
      <c r="L30" s="456"/>
      <c r="M30" s="459"/>
      <c r="N30" s="474"/>
    </row>
    <row r="31" spans="1:14" x14ac:dyDescent="0.35">
      <c r="A31" s="513"/>
      <c r="B31" s="83"/>
      <c r="C31" s="451"/>
      <c r="D31" s="451"/>
      <c r="E31" s="499"/>
      <c r="F31" s="357" t="s">
        <v>356</v>
      </c>
      <c r="G31" s="359">
        <v>3740</v>
      </c>
      <c r="H31" s="465"/>
      <c r="I31" s="468"/>
      <c r="J31" s="363"/>
      <c r="K31" s="363"/>
      <c r="L31" s="457"/>
      <c r="M31" s="460"/>
      <c r="N31" s="475"/>
    </row>
    <row r="32" spans="1:14" ht="21.75" customHeight="1" x14ac:dyDescent="0.35">
      <c r="A32" s="85"/>
      <c r="B32" s="461" t="s">
        <v>368</v>
      </c>
      <c r="C32" s="461"/>
      <c r="D32" s="461"/>
      <c r="E32" s="461"/>
      <c r="F32" s="461"/>
      <c r="G32" s="461"/>
      <c r="H32" s="462"/>
      <c r="I32" s="86">
        <f>SUM(I8:I31)</f>
        <v>1784656.8</v>
      </c>
      <c r="J32" s="87"/>
      <c r="K32" s="88"/>
      <c r="L32" s="89"/>
      <c r="M32" s="90"/>
      <c r="N32" s="91"/>
    </row>
    <row r="34" spans="1:14" x14ac:dyDescent="0.35">
      <c r="A34" s="256"/>
      <c r="B34" s="152"/>
      <c r="C34" s="257"/>
    </row>
    <row r="35" spans="1:14" x14ac:dyDescent="0.35">
      <c r="A35" s="256"/>
      <c r="B35" s="134"/>
      <c r="C35" s="111"/>
      <c r="K35" s="102"/>
    </row>
    <row r="36" spans="1:14" x14ac:dyDescent="0.35">
      <c r="A36" s="437" t="s">
        <v>357</v>
      </c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367" t="s">
        <v>32</v>
      </c>
    </row>
    <row r="37" spans="1:14" x14ac:dyDescent="0.35">
      <c r="A37" s="437" t="s">
        <v>2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</row>
    <row r="38" spans="1:14" x14ac:dyDescent="0.35">
      <c r="A38" s="437" t="s">
        <v>330</v>
      </c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</row>
    <row r="39" spans="1:14" x14ac:dyDescent="0.35">
      <c r="A39" s="373"/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</row>
    <row r="40" spans="1:14" ht="42" x14ac:dyDescent="0.35">
      <c r="A40" s="500" t="s">
        <v>33</v>
      </c>
      <c r="B40" s="438" t="s">
        <v>34</v>
      </c>
      <c r="C40" s="65" t="s">
        <v>35</v>
      </c>
      <c r="D40" s="66" t="s">
        <v>36</v>
      </c>
      <c r="E40" s="438" t="s">
        <v>37</v>
      </c>
      <c r="F40" s="438" t="s">
        <v>38</v>
      </c>
      <c r="G40" s="438"/>
      <c r="H40" s="440" t="s">
        <v>39</v>
      </c>
      <c r="I40" s="440"/>
      <c r="J40" s="441" t="s">
        <v>40</v>
      </c>
      <c r="K40" s="441" t="s">
        <v>41</v>
      </c>
      <c r="L40" s="442" t="s">
        <v>42</v>
      </c>
      <c r="M40" s="443" t="s">
        <v>43</v>
      </c>
      <c r="N40" s="444"/>
    </row>
    <row r="41" spans="1:14" ht="63" x14ac:dyDescent="0.35">
      <c r="A41" s="488"/>
      <c r="B41" s="439"/>
      <c r="C41" s="68" t="s">
        <v>44</v>
      </c>
      <c r="D41" s="69" t="s">
        <v>45</v>
      </c>
      <c r="E41" s="439"/>
      <c r="F41" s="364" t="s">
        <v>46</v>
      </c>
      <c r="G41" s="355" t="s">
        <v>47</v>
      </c>
      <c r="H41" s="71" t="s">
        <v>48</v>
      </c>
      <c r="I41" s="72" t="s">
        <v>49</v>
      </c>
      <c r="J41" s="439"/>
      <c r="K41" s="439"/>
      <c r="L41" s="442"/>
      <c r="M41" s="368" t="s">
        <v>50</v>
      </c>
      <c r="N41" s="74" t="s">
        <v>51</v>
      </c>
    </row>
    <row r="42" spans="1:14" x14ac:dyDescent="0.35">
      <c r="A42" s="445">
        <v>1</v>
      </c>
      <c r="B42" s="77" t="s">
        <v>204</v>
      </c>
      <c r="C42" s="449">
        <v>6542000</v>
      </c>
      <c r="D42" s="477">
        <v>6107413</v>
      </c>
      <c r="E42" s="497" t="s">
        <v>56</v>
      </c>
      <c r="F42" s="360" t="s">
        <v>76</v>
      </c>
      <c r="G42" s="355">
        <v>4000000</v>
      </c>
      <c r="H42" s="491" t="s">
        <v>76</v>
      </c>
      <c r="I42" s="466">
        <v>3995931</v>
      </c>
      <c r="J42" s="361"/>
      <c r="K42" s="361"/>
      <c r="L42" s="455" t="s">
        <v>192</v>
      </c>
      <c r="M42" s="470" t="s">
        <v>53</v>
      </c>
      <c r="N42" s="473"/>
    </row>
    <row r="43" spans="1:14" x14ac:dyDescent="0.35">
      <c r="A43" s="446"/>
      <c r="B43" s="80" t="s">
        <v>179</v>
      </c>
      <c r="C43" s="450"/>
      <c r="D43" s="478"/>
      <c r="E43" s="498"/>
      <c r="F43" s="356" t="s">
        <v>206</v>
      </c>
      <c r="G43" s="358">
        <v>4480000</v>
      </c>
      <c r="H43" s="501"/>
      <c r="I43" s="467"/>
      <c r="J43" s="362"/>
      <c r="K43" s="79"/>
      <c r="L43" s="456"/>
      <c r="M43" s="530"/>
      <c r="N43" s="474"/>
    </row>
    <row r="44" spans="1:14" x14ac:dyDescent="0.35">
      <c r="A44" s="446"/>
      <c r="B44" s="80" t="s">
        <v>358</v>
      </c>
      <c r="C44" s="450"/>
      <c r="D44" s="478"/>
      <c r="E44" s="498"/>
      <c r="F44" s="356" t="s">
        <v>205</v>
      </c>
      <c r="G44" s="254">
        <v>4755000</v>
      </c>
      <c r="H44" s="492"/>
      <c r="I44" s="467"/>
      <c r="J44" s="362"/>
      <c r="K44" s="79"/>
      <c r="L44" s="456"/>
      <c r="M44" s="530"/>
      <c r="N44" s="474"/>
    </row>
    <row r="45" spans="1:14" x14ac:dyDescent="0.35">
      <c r="A45" s="446"/>
      <c r="B45" s="80"/>
      <c r="C45" s="450"/>
      <c r="D45" s="478"/>
      <c r="E45" s="498"/>
      <c r="F45" s="356" t="s">
        <v>211</v>
      </c>
      <c r="G45" s="254">
        <v>4940000</v>
      </c>
      <c r="H45" s="492"/>
      <c r="I45" s="467"/>
      <c r="J45" s="362" t="s">
        <v>54</v>
      </c>
      <c r="K45" s="79" t="s">
        <v>359</v>
      </c>
      <c r="L45" s="456"/>
      <c r="M45" s="530"/>
      <c r="N45" s="474"/>
    </row>
    <row r="46" spans="1:14" x14ac:dyDescent="0.35">
      <c r="A46" s="446"/>
      <c r="B46" s="80"/>
      <c r="C46" s="450"/>
      <c r="D46" s="478"/>
      <c r="E46" s="498"/>
      <c r="F46" s="356" t="s">
        <v>252</v>
      </c>
      <c r="G46" s="254">
        <v>5100000</v>
      </c>
      <c r="H46" s="492"/>
      <c r="I46" s="467"/>
      <c r="J46" s="362" t="s">
        <v>55</v>
      </c>
      <c r="K46" s="80" t="s">
        <v>360</v>
      </c>
      <c r="L46" s="456"/>
      <c r="M46" s="530"/>
      <c r="N46" s="474"/>
    </row>
    <row r="47" spans="1:14" x14ac:dyDescent="0.35">
      <c r="A47" s="446"/>
      <c r="B47" s="80"/>
      <c r="C47" s="450"/>
      <c r="D47" s="478"/>
      <c r="E47" s="498"/>
      <c r="F47" s="356" t="s">
        <v>281</v>
      </c>
      <c r="G47" s="254">
        <v>5190000</v>
      </c>
      <c r="H47" s="492"/>
      <c r="I47" s="467"/>
      <c r="J47" s="362"/>
      <c r="K47" s="79"/>
      <c r="L47" s="456"/>
      <c r="M47" s="530"/>
      <c r="N47" s="474"/>
    </row>
    <row r="48" spans="1:14" x14ac:dyDescent="0.35">
      <c r="A48" s="446"/>
      <c r="B48" s="80"/>
      <c r="C48" s="450"/>
      <c r="D48" s="478"/>
      <c r="E48" s="498"/>
      <c r="F48" s="481" t="s">
        <v>208</v>
      </c>
      <c r="G48" s="483">
        <v>5199000</v>
      </c>
      <c r="H48" s="492"/>
      <c r="I48" s="467"/>
      <c r="J48" s="362"/>
      <c r="K48" s="80"/>
      <c r="L48" s="456"/>
      <c r="M48" s="530"/>
      <c r="N48" s="474"/>
    </row>
    <row r="49" spans="1:14" x14ac:dyDescent="0.35">
      <c r="A49" s="448"/>
      <c r="B49" s="83"/>
      <c r="C49" s="451"/>
      <c r="D49" s="478"/>
      <c r="E49" s="499"/>
      <c r="F49" s="482"/>
      <c r="G49" s="484"/>
      <c r="H49" s="493"/>
      <c r="I49" s="468"/>
      <c r="J49" s="363"/>
      <c r="K49" s="83"/>
      <c r="L49" s="457"/>
      <c r="M49" s="531"/>
      <c r="N49" s="475"/>
    </row>
    <row r="50" spans="1:14" x14ac:dyDescent="0.35">
      <c r="A50" s="446">
        <v>2</v>
      </c>
      <c r="B50" s="80" t="s">
        <v>361</v>
      </c>
      <c r="C50" s="450">
        <v>1500000</v>
      </c>
      <c r="D50" s="450">
        <v>1585957.21</v>
      </c>
      <c r="E50" s="452" t="s">
        <v>56</v>
      </c>
      <c r="F50" s="463" t="s">
        <v>141</v>
      </c>
      <c r="G50" s="466">
        <v>1443221.06</v>
      </c>
      <c r="H50" s="491" t="s">
        <v>141</v>
      </c>
      <c r="I50" s="466">
        <v>1442653.18</v>
      </c>
      <c r="J50" s="134"/>
      <c r="K50" s="80"/>
      <c r="L50" s="455" t="s">
        <v>161</v>
      </c>
      <c r="M50" s="458" t="s">
        <v>53</v>
      </c>
      <c r="N50" s="473"/>
    </row>
    <row r="51" spans="1:14" x14ac:dyDescent="0.35">
      <c r="A51" s="446"/>
      <c r="B51" s="80" t="s">
        <v>352</v>
      </c>
      <c r="C51" s="450"/>
      <c r="D51" s="450"/>
      <c r="E51" s="453"/>
      <c r="F51" s="464"/>
      <c r="G51" s="467"/>
      <c r="H51" s="492"/>
      <c r="I51" s="467"/>
      <c r="J51" s="362" t="s">
        <v>54</v>
      </c>
      <c r="K51" s="79" t="s">
        <v>362</v>
      </c>
      <c r="L51" s="456"/>
      <c r="M51" s="459"/>
      <c r="N51" s="474"/>
    </row>
    <row r="52" spans="1:14" x14ac:dyDescent="0.35">
      <c r="A52" s="446"/>
      <c r="B52" s="80" t="s">
        <v>363</v>
      </c>
      <c r="C52" s="450"/>
      <c r="D52" s="450"/>
      <c r="E52" s="453"/>
      <c r="F52" s="481" t="s">
        <v>144</v>
      </c>
      <c r="G52" s="483">
        <v>1575957.21</v>
      </c>
      <c r="H52" s="492"/>
      <c r="I52" s="467"/>
      <c r="J52" s="362" t="s">
        <v>55</v>
      </c>
      <c r="K52" s="80" t="s">
        <v>364</v>
      </c>
      <c r="L52" s="456"/>
      <c r="M52" s="459"/>
      <c r="N52" s="474"/>
    </row>
    <row r="53" spans="1:14" x14ac:dyDescent="0.35">
      <c r="A53" s="448"/>
      <c r="B53" s="80"/>
      <c r="C53" s="451"/>
      <c r="D53" s="451"/>
      <c r="E53" s="454"/>
      <c r="F53" s="482"/>
      <c r="G53" s="484"/>
      <c r="H53" s="493"/>
      <c r="I53" s="468"/>
      <c r="J53" s="134"/>
      <c r="K53" s="80"/>
      <c r="L53" s="457"/>
      <c r="M53" s="460"/>
      <c r="N53" s="475"/>
    </row>
    <row r="54" spans="1:14" x14ac:dyDescent="0.35">
      <c r="A54" s="445">
        <v>3</v>
      </c>
      <c r="B54" s="77" t="s">
        <v>204</v>
      </c>
      <c r="C54" s="477">
        <v>6542000</v>
      </c>
      <c r="D54" s="477">
        <v>5646158</v>
      </c>
      <c r="E54" s="452" t="s">
        <v>56</v>
      </c>
      <c r="F54" s="283" t="s">
        <v>205</v>
      </c>
      <c r="G54" s="355">
        <v>4395000</v>
      </c>
      <c r="H54" s="491" t="s">
        <v>205</v>
      </c>
      <c r="I54" s="525">
        <v>4393817</v>
      </c>
      <c r="J54" s="76"/>
      <c r="K54" s="77"/>
      <c r="L54" s="455" t="s">
        <v>192</v>
      </c>
      <c r="M54" s="458" t="s">
        <v>53</v>
      </c>
      <c r="N54" s="473"/>
    </row>
    <row r="55" spans="1:14" x14ac:dyDescent="0.35">
      <c r="A55" s="446"/>
      <c r="B55" s="80" t="s">
        <v>179</v>
      </c>
      <c r="C55" s="478"/>
      <c r="D55" s="478"/>
      <c r="E55" s="453"/>
      <c r="F55" s="481" t="s">
        <v>208</v>
      </c>
      <c r="G55" s="483">
        <v>4800000</v>
      </c>
      <c r="H55" s="492"/>
      <c r="I55" s="526"/>
      <c r="J55" s="362" t="s">
        <v>54</v>
      </c>
      <c r="K55" s="79" t="s">
        <v>365</v>
      </c>
      <c r="L55" s="456"/>
      <c r="M55" s="459"/>
      <c r="N55" s="474"/>
    </row>
    <row r="56" spans="1:14" x14ac:dyDescent="0.35">
      <c r="A56" s="446"/>
      <c r="B56" s="80" t="s">
        <v>366</v>
      </c>
      <c r="C56" s="478"/>
      <c r="D56" s="478"/>
      <c r="E56" s="453"/>
      <c r="F56" s="481"/>
      <c r="G56" s="483"/>
      <c r="H56" s="492"/>
      <c r="I56" s="526"/>
      <c r="J56" s="362" t="s">
        <v>55</v>
      </c>
      <c r="K56" s="79" t="s">
        <v>367</v>
      </c>
      <c r="L56" s="456"/>
      <c r="M56" s="459"/>
      <c r="N56" s="474"/>
    </row>
    <row r="57" spans="1:14" x14ac:dyDescent="0.35">
      <c r="A57" s="448"/>
      <c r="B57" s="81"/>
      <c r="C57" s="478"/>
      <c r="D57" s="478"/>
      <c r="E57" s="454"/>
      <c r="F57" s="357" t="s">
        <v>252</v>
      </c>
      <c r="G57" s="359">
        <v>5250000</v>
      </c>
      <c r="H57" s="493"/>
      <c r="I57" s="526"/>
      <c r="J57" s="363"/>
      <c r="K57" s="324"/>
      <c r="L57" s="457"/>
      <c r="M57" s="460"/>
      <c r="N57" s="475"/>
    </row>
    <row r="58" spans="1:14" x14ac:dyDescent="0.35">
      <c r="A58" s="371"/>
      <c r="B58" s="476" t="s">
        <v>191</v>
      </c>
      <c r="C58" s="476"/>
      <c r="D58" s="476"/>
      <c r="E58" s="476"/>
      <c r="F58" s="476"/>
      <c r="G58" s="476"/>
      <c r="H58" s="532"/>
      <c r="I58" s="372">
        <f>SUM(I42:I57)</f>
        <v>9832401.1799999997</v>
      </c>
      <c r="J58" s="96"/>
      <c r="K58" s="97"/>
      <c r="L58" s="369"/>
      <c r="M58" s="368"/>
      <c r="N58" s="74"/>
    </row>
  </sheetData>
  <mergeCells count="127">
    <mergeCell ref="N8:N11"/>
    <mergeCell ref="M8:M11"/>
    <mergeCell ref="L8:L11"/>
    <mergeCell ref="A38:M38"/>
    <mergeCell ref="N16:N19"/>
    <mergeCell ref="M16:M19"/>
    <mergeCell ref="L16:L19"/>
    <mergeCell ref="L12:L15"/>
    <mergeCell ref="M12:M15"/>
    <mergeCell ref="N12:N15"/>
    <mergeCell ref="N24:N27"/>
    <mergeCell ref="M24:M27"/>
    <mergeCell ref="L24:L27"/>
    <mergeCell ref="L20:L23"/>
    <mergeCell ref="M20:M23"/>
    <mergeCell ref="N20:N23"/>
    <mergeCell ref="H16:H19"/>
    <mergeCell ref="I16:I19"/>
    <mergeCell ref="A20:A23"/>
    <mergeCell ref="C20:C23"/>
    <mergeCell ref="D20:D23"/>
    <mergeCell ref="E20:E23"/>
    <mergeCell ref="F20:F23"/>
    <mergeCell ref="G20:G23"/>
    <mergeCell ref="N50:N53"/>
    <mergeCell ref="M50:M53"/>
    <mergeCell ref="L50:L53"/>
    <mergeCell ref="N42:N49"/>
    <mergeCell ref="M42:M49"/>
    <mergeCell ref="L42:L49"/>
    <mergeCell ref="F55:F56"/>
    <mergeCell ref="G55:G56"/>
    <mergeCell ref="B58:H58"/>
    <mergeCell ref="L54:L57"/>
    <mergeCell ref="M54:M57"/>
    <mergeCell ref="N54:N57"/>
    <mergeCell ref="H50:H53"/>
    <mergeCell ref="I50:I53"/>
    <mergeCell ref="F52:F53"/>
    <mergeCell ref="G52:G53"/>
    <mergeCell ref="A54:A57"/>
    <mergeCell ref="C54:C57"/>
    <mergeCell ref="D54:D57"/>
    <mergeCell ref="E54:E57"/>
    <mergeCell ref="H54:H57"/>
    <mergeCell ref="I54:I57"/>
    <mergeCell ref="A50:A53"/>
    <mergeCell ref="C50:C53"/>
    <mergeCell ref="D50:D53"/>
    <mergeCell ref="E50:E53"/>
    <mergeCell ref="F50:F51"/>
    <mergeCell ref="G50:G51"/>
    <mergeCell ref="A42:A49"/>
    <mergeCell ref="C42:C49"/>
    <mergeCell ref="D42:D49"/>
    <mergeCell ref="E42:E49"/>
    <mergeCell ref="H42:H49"/>
    <mergeCell ref="I42:I49"/>
    <mergeCell ref="F48:F49"/>
    <mergeCell ref="G48:G49"/>
    <mergeCell ref="A40:A41"/>
    <mergeCell ref="B40:B41"/>
    <mergeCell ref="E40:E41"/>
    <mergeCell ref="F40:G40"/>
    <mergeCell ref="H40:I40"/>
    <mergeCell ref="J40:J41"/>
    <mergeCell ref="K40:K41"/>
    <mergeCell ref="L40:L41"/>
    <mergeCell ref="M40:N40"/>
    <mergeCell ref="H24:H27"/>
    <mergeCell ref="I24:I27"/>
    <mergeCell ref="F28:F29"/>
    <mergeCell ref="G28:G29"/>
    <mergeCell ref="A36:M36"/>
    <mergeCell ref="A37:M37"/>
    <mergeCell ref="A24:A27"/>
    <mergeCell ref="C24:C27"/>
    <mergeCell ref="D24:D27"/>
    <mergeCell ref="E24:E27"/>
    <mergeCell ref="F24:F27"/>
    <mergeCell ref="G24:G27"/>
    <mergeCell ref="N28:N31"/>
    <mergeCell ref="B32:H32"/>
    <mergeCell ref="A28:A31"/>
    <mergeCell ref="C28:C31"/>
    <mergeCell ref="D28:D31"/>
    <mergeCell ref="E28:E31"/>
    <mergeCell ref="H28:H31"/>
    <mergeCell ref="I28:I3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11"/>
    <mergeCell ref="G8:G11"/>
    <mergeCell ref="L28:L31"/>
    <mergeCell ref="M28:M31"/>
    <mergeCell ref="H20:H23"/>
    <mergeCell ref="I20:I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16:A19"/>
    <mergeCell ref="C16:C19"/>
    <mergeCell ref="D16:D19"/>
    <mergeCell ref="E16:E19"/>
    <mergeCell ref="F16:F19"/>
    <mergeCell ref="G16:G19"/>
    <mergeCell ref="H8:H11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2CDC14"/>
    <pageSetUpPr fitToPage="1"/>
  </sheetPr>
  <dimension ref="A1:Z321"/>
  <sheetViews>
    <sheetView tabSelected="1" view="pageBreakPreview" topLeftCell="A149" zoomScale="85" zoomScaleNormal="85" zoomScaleSheetLayoutView="85" workbookViewId="0">
      <selection activeCell="J244" sqref="J244"/>
    </sheetView>
  </sheetViews>
  <sheetFormatPr defaultColWidth="8.75" defaultRowHeight="18" x14ac:dyDescent="0.25"/>
  <cols>
    <col min="1" max="1" width="6.625" style="108" customWidth="1"/>
    <col min="2" max="2" width="47.375" style="108" customWidth="1"/>
    <col min="3" max="3" width="14.75" style="114" customWidth="1"/>
    <col min="4" max="4" width="15.375" style="114" customWidth="1"/>
    <col min="5" max="5" width="12.625" style="108" customWidth="1"/>
    <col min="6" max="6" width="23" style="108" customWidth="1"/>
    <col min="7" max="7" width="16.25" style="114" customWidth="1"/>
    <col min="8" max="8" width="20.25" style="108" customWidth="1"/>
    <col min="9" max="9" width="17.25" style="114" customWidth="1"/>
    <col min="10" max="10" width="21.37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9.875" style="108" customWidth="1"/>
    <col min="20" max="20" width="2.25" style="108" customWidth="1"/>
    <col min="21" max="21" width="20.375" style="108" customWidth="1"/>
    <col min="22" max="22" width="22" style="108" customWidth="1"/>
    <col min="23" max="16384" width="8.75" style="108"/>
  </cols>
  <sheetData>
    <row r="1" spans="1:21" s="103" customFormat="1" ht="18.75" x14ac:dyDescent="0.2">
      <c r="A1" s="549" t="s">
        <v>59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</row>
    <row r="2" spans="1:21" s="103" customFormat="1" ht="18.75" x14ac:dyDescent="0.2">
      <c r="A2" s="549" t="s">
        <v>2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</row>
    <row r="3" spans="1:21" s="103" customFormat="1" ht="18.75" x14ac:dyDescent="0.2">
      <c r="A3" s="549" t="s">
        <v>224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</row>
    <row r="6" spans="1:21" s="103" customFormat="1" ht="18.75" x14ac:dyDescent="0.2">
      <c r="A6" s="550" t="s">
        <v>33</v>
      </c>
      <c r="B6" s="550" t="s">
        <v>60</v>
      </c>
      <c r="C6" s="551" t="s">
        <v>61</v>
      </c>
      <c r="D6" s="551" t="s">
        <v>62</v>
      </c>
      <c r="E6" s="552" t="s">
        <v>37</v>
      </c>
      <c r="F6" s="553" t="s">
        <v>38</v>
      </c>
      <c r="G6" s="553"/>
      <c r="H6" s="554" t="s">
        <v>63</v>
      </c>
      <c r="I6" s="554"/>
      <c r="J6" s="554" t="s">
        <v>64</v>
      </c>
      <c r="K6" s="554" t="s">
        <v>65</v>
      </c>
      <c r="L6" s="545" t="s">
        <v>66</v>
      </c>
      <c r="M6" s="546" t="s">
        <v>43</v>
      </c>
      <c r="N6" s="547"/>
      <c r="O6" s="548" t="s">
        <v>67</v>
      </c>
      <c r="P6" s="548" t="s">
        <v>68</v>
      </c>
    </row>
    <row r="7" spans="1:21" s="103" customFormat="1" ht="37.5" x14ac:dyDescent="0.2">
      <c r="A7" s="550"/>
      <c r="B7" s="550"/>
      <c r="C7" s="551"/>
      <c r="D7" s="551"/>
      <c r="E7" s="552"/>
      <c r="F7" s="105" t="s">
        <v>46</v>
      </c>
      <c r="G7" s="104" t="s">
        <v>69</v>
      </c>
      <c r="H7" s="104" t="s">
        <v>48</v>
      </c>
      <c r="I7" s="104" t="s">
        <v>70</v>
      </c>
      <c r="J7" s="554"/>
      <c r="K7" s="554"/>
      <c r="L7" s="545"/>
      <c r="M7" s="106" t="s">
        <v>50</v>
      </c>
      <c r="N7" s="107" t="s">
        <v>51</v>
      </c>
      <c r="O7" s="548"/>
      <c r="P7" s="548"/>
    </row>
    <row r="8" spans="1:21" ht="24" customHeight="1" x14ac:dyDescent="0.25">
      <c r="A8" s="445">
        <v>1</v>
      </c>
      <c r="B8" s="75" t="s">
        <v>81</v>
      </c>
      <c r="C8" s="449">
        <v>12000</v>
      </c>
      <c r="D8" s="449">
        <v>10400.02</v>
      </c>
      <c r="E8" s="452" t="s">
        <v>52</v>
      </c>
      <c r="F8" s="463" t="s">
        <v>72</v>
      </c>
      <c r="G8" s="466">
        <v>10399.969999999999</v>
      </c>
      <c r="H8" s="463" t="s">
        <v>72</v>
      </c>
      <c r="I8" s="466">
        <v>10399.969999999999</v>
      </c>
      <c r="J8" s="76"/>
      <c r="K8" s="77"/>
      <c r="L8" s="455" t="s">
        <v>71</v>
      </c>
      <c r="M8" s="485"/>
      <c r="N8" s="458" t="s">
        <v>53</v>
      </c>
      <c r="O8" s="539">
        <v>243527</v>
      </c>
      <c r="P8" s="536" t="s">
        <v>117</v>
      </c>
      <c r="S8" s="109"/>
      <c r="U8" s="110"/>
    </row>
    <row r="9" spans="1:21" ht="24" customHeight="1" x14ac:dyDescent="0.35">
      <c r="A9" s="446"/>
      <c r="B9" s="78" t="s">
        <v>82</v>
      </c>
      <c r="C9" s="450"/>
      <c r="D9" s="450"/>
      <c r="E9" s="453"/>
      <c r="F9" s="464"/>
      <c r="G9" s="467"/>
      <c r="H9" s="464"/>
      <c r="I9" s="467"/>
      <c r="J9" s="126" t="s">
        <v>54</v>
      </c>
      <c r="K9" s="79" t="s">
        <v>119</v>
      </c>
      <c r="L9" s="456"/>
      <c r="M9" s="486"/>
      <c r="N9" s="459"/>
      <c r="O9" s="540"/>
      <c r="P9" s="537"/>
      <c r="S9" s="109"/>
      <c r="U9" s="110"/>
    </row>
    <row r="10" spans="1:21" ht="21" x14ac:dyDescent="0.25">
      <c r="A10" s="447"/>
      <c r="B10" s="78"/>
      <c r="C10" s="450"/>
      <c r="D10" s="450"/>
      <c r="E10" s="453"/>
      <c r="F10" s="130" t="s">
        <v>83</v>
      </c>
      <c r="G10" s="132">
        <v>11200</v>
      </c>
      <c r="H10" s="464"/>
      <c r="I10" s="467"/>
      <c r="J10" s="126" t="s">
        <v>55</v>
      </c>
      <c r="K10" s="80" t="s">
        <v>84</v>
      </c>
      <c r="L10" s="456"/>
      <c r="M10" s="486"/>
      <c r="N10" s="459"/>
      <c r="O10" s="540"/>
      <c r="P10" s="537"/>
      <c r="S10" s="109"/>
      <c r="U10" s="110"/>
    </row>
    <row r="11" spans="1:21" ht="27" customHeight="1" x14ac:dyDescent="0.25">
      <c r="A11" s="448"/>
      <c r="B11" s="81"/>
      <c r="C11" s="451"/>
      <c r="D11" s="451"/>
      <c r="E11" s="454"/>
      <c r="F11" s="131" t="s">
        <v>85</v>
      </c>
      <c r="G11" s="133">
        <v>13160</v>
      </c>
      <c r="H11" s="465"/>
      <c r="I11" s="468"/>
      <c r="J11" s="82"/>
      <c r="K11" s="83"/>
      <c r="L11" s="457"/>
      <c r="M11" s="487"/>
      <c r="N11" s="460"/>
      <c r="O11" s="541"/>
      <c r="P11" s="538"/>
      <c r="S11" s="109"/>
      <c r="U11" s="110"/>
    </row>
    <row r="12" spans="1:21" ht="24" customHeight="1" x14ac:dyDescent="0.25">
      <c r="A12" s="445">
        <v>2</v>
      </c>
      <c r="B12" s="75" t="s">
        <v>86</v>
      </c>
      <c r="C12" s="449">
        <v>146000</v>
      </c>
      <c r="D12" s="449">
        <v>101864</v>
      </c>
      <c r="E12" s="452" t="s">
        <v>52</v>
      </c>
      <c r="F12" s="463" t="s">
        <v>87</v>
      </c>
      <c r="G12" s="466">
        <v>101864</v>
      </c>
      <c r="H12" s="463" t="s">
        <v>87</v>
      </c>
      <c r="I12" s="466">
        <v>101864</v>
      </c>
      <c r="J12" s="76"/>
      <c r="K12" s="77"/>
      <c r="L12" s="455" t="s">
        <v>71</v>
      </c>
      <c r="M12" s="458" t="s">
        <v>53</v>
      </c>
      <c r="N12" s="473"/>
      <c r="O12" s="539">
        <v>243527</v>
      </c>
      <c r="P12" s="536" t="s">
        <v>117</v>
      </c>
      <c r="S12" s="109"/>
      <c r="U12" s="110"/>
    </row>
    <row r="13" spans="1:21" ht="24" customHeight="1" x14ac:dyDescent="0.35">
      <c r="A13" s="446"/>
      <c r="B13" s="78" t="s">
        <v>88</v>
      </c>
      <c r="C13" s="450"/>
      <c r="D13" s="450"/>
      <c r="E13" s="453"/>
      <c r="F13" s="464"/>
      <c r="G13" s="467"/>
      <c r="H13" s="464"/>
      <c r="I13" s="467"/>
      <c r="J13" s="126" t="s">
        <v>54</v>
      </c>
      <c r="K13" s="79" t="s">
        <v>89</v>
      </c>
      <c r="L13" s="456"/>
      <c r="M13" s="459"/>
      <c r="N13" s="474"/>
      <c r="O13" s="540"/>
      <c r="P13" s="537"/>
      <c r="S13" s="109"/>
      <c r="U13" s="110"/>
    </row>
    <row r="14" spans="1:21" ht="30.75" customHeight="1" x14ac:dyDescent="0.25">
      <c r="A14" s="447"/>
      <c r="B14" s="78" t="s">
        <v>90</v>
      </c>
      <c r="C14" s="450"/>
      <c r="D14" s="450"/>
      <c r="E14" s="453"/>
      <c r="F14" s="130" t="s">
        <v>91</v>
      </c>
      <c r="G14" s="132">
        <v>145520</v>
      </c>
      <c r="H14" s="464"/>
      <c r="I14" s="467"/>
      <c r="J14" s="126" t="s">
        <v>55</v>
      </c>
      <c r="K14" s="80" t="s">
        <v>92</v>
      </c>
      <c r="L14" s="456"/>
      <c r="M14" s="459"/>
      <c r="N14" s="474"/>
      <c r="O14" s="540"/>
      <c r="P14" s="537"/>
      <c r="S14" s="109"/>
      <c r="U14" s="110"/>
    </row>
    <row r="15" spans="1:21" ht="42.75" customHeight="1" x14ac:dyDescent="0.25">
      <c r="A15" s="448"/>
      <c r="B15" s="81"/>
      <c r="C15" s="451"/>
      <c r="D15" s="451"/>
      <c r="E15" s="454"/>
      <c r="F15" s="131" t="s">
        <v>93</v>
      </c>
      <c r="G15" s="133">
        <v>154080</v>
      </c>
      <c r="H15" s="465"/>
      <c r="I15" s="468"/>
      <c r="J15" s="82"/>
      <c r="K15" s="83"/>
      <c r="L15" s="457"/>
      <c r="M15" s="460"/>
      <c r="N15" s="475"/>
      <c r="O15" s="541"/>
      <c r="P15" s="538"/>
      <c r="S15" s="109"/>
      <c r="U15" s="110"/>
    </row>
    <row r="16" spans="1:21" ht="24" customHeight="1" x14ac:dyDescent="0.25">
      <c r="A16" s="445">
        <v>3</v>
      </c>
      <c r="B16" s="75" t="s">
        <v>94</v>
      </c>
      <c r="C16" s="449">
        <v>322000</v>
      </c>
      <c r="D16" s="449">
        <v>344489.71</v>
      </c>
      <c r="E16" s="452" t="s">
        <v>52</v>
      </c>
      <c r="F16" s="463" t="s">
        <v>73</v>
      </c>
      <c r="G16" s="466">
        <v>337599.98</v>
      </c>
      <c r="H16" s="463" t="s">
        <v>73</v>
      </c>
      <c r="I16" s="466">
        <v>337599.98</v>
      </c>
      <c r="J16" s="76"/>
      <c r="K16" s="77"/>
      <c r="L16" s="455" t="s">
        <v>74</v>
      </c>
      <c r="M16" s="458" t="s">
        <v>53</v>
      </c>
      <c r="N16" s="458"/>
      <c r="O16" s="539">
        <v>243527</v>
      </c>
      <c r="P16" s="536" t="s">
        <v>117</v>
      </c>
      <c r="S16" s="109"/>
      <c r="U16" s="110"/>
    </row>
    <row r="17" spans="1:26" ht="24" customHeight="1" x14ac:dyDescent="0.35">
      <c r="A17" s="446"/>
      <c r="B17" s="78" t="s">
        <v>75</v>
      </c>
      <c r="C17" s="450"/>
      <c r="D17" s="450"/>
      <c r="E17" s="453"/>
      <c r="F17" s="464"/>
      <c r="G17" s="467"/>
      <c r="H17" s="464"/>
      <c r="I17" s="467"/>
      <c r="J17" s="126" t="s">
        <v>57</v>
      </c>
      <c r="K17" s="79" t="s">
        <v>95</v>
      </c>
      <c r="L17" s="456"/>
      <c r="M17" s="459"/>
      <c r="N17" s="459"/>
      <c r="O17" s="540"/>
      <c r="P17" s="537"/>
      <c r="S17" s="109"/>
      <c r="U17" s="110"/>
    </row>
    <row r="18" spans="1:26" ht="21" x14ac:dyDescent="0.25">
      <c r="A18" s="447"/>
      <c r="B18" s="78" t="s">
        <v>96</v>
      </c>
      <c r="C18" s="450"/>
      <c r="D18" s="450"/>
      <c r="E18" s="453"/>
      <c r="F18" s="464"/>
      <c r="G18" s="467"/>
      <c r="H18" s="464"/>
      <c r="I18" s="467"/>
      <c r="J18" s="126" t="s">
        <v>55</v>
      </c>
      <c r="K18" s="80" t="s">
        <v>97</v>
      </c>
      <c r="L18" s="456"/>
      <c r="M18" s="459"/>
      <c r="N18" s="459"/>
      <c r="O18" s="540"/>
      <c r="P18" s="537"/>
      <c r="S18" s="109"/>
      <c r="U18" s="110"/>
    </row>
    <row r="19" spans="1:26" ht="24" customHeight="1" x14ac:dyDescent="0.25">
      <c r="A19" s="448"/>
      <c r="B19" s="81"/>
      <c r="C19" s="451"/>
      <c r="D19" s="451"/>
      <c r="E19" s="454"/>
      <c r="F19" s="465"/>
      <c r="G19" s="468"/>
      <c r="H19" s="465"/>
      <c r="I19" s="468"/>
      <c r="J19" s="82"/>
      <c r="K19" s="83"/>
      <c r="L19" s="457"/>
      <c r="M19" s="460"/>
      <c r="N19" s="460"/>
      <c r="O19" s="541"/>
      <c r="P19" s="538"/>
    </row>
    <row r="20" spans="1:26" ht="21" x14ac:dyDescent="0.25">
      <c r="A20" s="445">
        <v>4</v>
      </c>
      <c r="B20" s="75" t="s">
        <v>98</v>
      </c>
      <c r="C20" s="449">
        <v>29900</v>
      </c>
      <c r="D20" s="449">
        <v>31993</v>
      </c>
      <c r="E20" s="452" t="s">
        <v>52</v>
      </c>
      <c r="F20" s="127" t="s">
        <v>99</v>
      </c>
      <c r="G20" s="128">
        <v>31993</v>
      </c>
      <c r="H20" s="463" t="s">
        <v>99</v>
      </c>
      <c r="I20" s="466">
        <v>31993</v>
      </c>
      <c r="J20" s="76"/>
      <c r="K20" s="77"/>
      <c r="L20" s="455" t="s">
        <v>115</v>
      </c>
      <c r="M20" s="458" t="s">
        <v>53</v>
      </c>
      <c r="N20" s="473"/>
      <c r="O20" s="533">
        <v>243527</v>
      </c>
      <c r="P20" s="536" t="s">
        <v>117</v>
      </c>
    </row>
    <row r="21" spans="1:26" ht="21" x14ac:dyDescent="0.35">
      <c r="A21" s="446"/>
      <c r="B21" s="78" t="s">
        <v>100</v>
      </c>
      <c r="C21" s="450"/>
      <c r="D21" s="450"/>
      <c r="E21" s="453"/>
      <c r="F21" s="481" t="s">
        <v>101</v>
      </c>
      <c r="G21" s="483">
        <v>37289.5</v>
      </c>
      <c r="H21" s="464"/>
      <c r="I21" s="467"/>
      <c r="J21" s="126" t="s">
        <v>54</v>
      </c>
      <c r="K21" s="79" t="s">
        <v>102</v>
      </c>
      <c r="L21" s="456"/>
      <c r="M21" s="459"/>
      <c r="N21" s="474"/>
      <c r="O21" s="534"/>
      <c r="P21" s="537"/>
    </row>
    <row r="22" spans="1:26" ht="26.25" customHeight="1" x14ac:dyDescent="0.25">
      <c r="A22" s="447"/>
      <c r="B22" s="78"/>
      <c r="C22" s="450"/>
      <c r="D22" s="450"/>
      <c r="E22" s="453"/>
      <c r="F22" s="481"/>
      <c r="G22" s="483"/>
      <c r="H22" s="464"/>
      <c r="I22" s="467"/>
      <c r="J22" s="126" t="s">
        <v>55</v>
      </c>
      <c r="K22" s="80" t="s">
        <v>103</v>
      </c>
      <c r="L22" s="456"/>
      <c r="M22" s="459"/>
      <c r="N22" s="474"/>
      <c r="O22" s="534"/>
      <c r="P22" s="537"/>
    </row>
    <row r="23" spans="1:26" ht="21" x14ac:dyDescent="0.25">
      <c r="A23" s="447"/>
      <c r="B23" s="80"/>
      <c r="C23" s="450"/>
      <c r="D23" s="450"/>
      <c r="E23" s="453"/>
      <c r="F23" s="481" t="s">
        <v>104</v>
      </c>
      <c r="G23" s="483">
        <v>38199</v>
      </c>
      <c r="H23" s="464"/>
      <c r="I23" s="467"/>
      <c r="J23" s="134"/>
      <c r="K23" s="80"/>
      <c r="L23" s="456"/>
      <c r="M23" s="459"/>
      <c r="N23" s="474"/>
      <c r="O23" s="534"/>
      <c r="P23" s="537"/>
      <c r="R23" s="289"/>
      <c r="S23" s="289"/>
      <c r="T23" s="289"/>
      <c r="U23" s="289"/>
      <c r="V23" s="289"/>
      <c r="W23" s="289"/>
      <c r="X23" s="289"/>
      <c r="Y23" s="288"/>
      <c r="Z23" s="288"/>
    </row>
    <row r="24" spans="1:26" ht="26.25" customHeight="1" x14ac:dyDescent="0.25">
      <c r="A24" s="448"/>
      <c r="B24" s="81"/>
      <c r="C24" s="451"/>
      <c r="D24" s="451"/>
      <c r="E24" s="454"/>
      <c r="F24" s="482"/>
      <c r="G24" s="484"/>
      <c r="H24" s="465"/>
      <c r="I24" s="468"/>
      <c r="J24" s="82"/>
      <c r="K24" s="83"/>
      <c r="L24" s="457"/>
      <c r="M24" s="460"/>
      <c r="N24" s="475"/>
      <c r="O24" s="535"/>
      <c r="P24" s="538"/>
      <c r="Q24" s="294"/>
      <c r="R24" s="295"/>
      <c r="S24" s="295"/>
      <c r="T24" s="295"/>
      <c r="U24" s="295"/>
      <c r="V24" s="295"/>
      <c r="W24" s="295"/>
      <c r="X24" s="289"/>
      <c r="Y24" s="288"/>
      <c r="Z24" s="288"/>
    </row>
    <row r="25" spans="1:26" ht="24" customHeight="1" x14ac:dyDescent="0.25">
      <c r="A25" s="445">
        <v>5</v>
      </c>
      <c r="B25" s="135" t="s">
        <v>79</v>
      </c>
      <c r="C25" s="477">
        <v>5996426.1699999999</v>
      </c>
      <c r="D25" s="477">
        <v>6416176</v>
      </c>
      <c r="E25" s="452" t="s">
        <v>56</v>
      </c>
      <c r="F25" s="439" t="s">
        <v>76</v>
      </c>
      <c r="G25" s="466">
        <v>6300000</v>
      </c>
      <c r="H25" s="439" t="s">
        <v>76</v>
      </c>
      <c r="I25" s="466">
        <v>6287440</v>
      </c>
      <c r="J25" s="94"/>
      <c r="K25" s="94"/>
      <c r="L25" s="455" t="s">
        <v>77</v>
      </c>
      <c r="M25" s="470" t="s">
        <v>53</v>
      </c>
      <c r="N25" s="473"/>
      <c r="O25" s="539">
        <v>243527</v>
      </c>
      <c r="P25" s="536" t="s">
        <v>117</v>
      </c>
      <c r="Q25" s="296"/>
      <c r="R25" s="296"/>
      <c r="S25" s="296"/>
      <c r="T25" s="296"/>
      <c r="U25" s="296"/>
      <c r="V25" s="296"/>
      <c r="W25" s="296"/>
      <c r="X25" s="293"/>
      <c r="Y25" s="288"/>
      <c r="Z25" s="288"/>
    </row>
    <row r="26" spans="1:26" ht="21" x14ac:dyDescent="0.35">
      <c r="A26" s="446"/>
      <c r="B26" s="78" t="s">
        <v>78</v>
      </c>
      <c r="C26" s="478"/>
      <c r="D26" s="478"/>
      <c r="E26" s="453"/>
      <c r="F26" s="479"/>
      <c r="G26" s="467"/>
      <c r="H26" s="479"/>
      <c r="I26" s="467"/>
      <c r="J26" s="126" t="s">
        <v>57</v>
      </c>
      <c r="K26" s="79" t="s">
        <v>110</v>
      </c>
      <c r="L26" s="456"/>
      <c r="M26" s="471"/>
      <c r="N26" s="474"/>
      <c r="O26" s="540"/>
      <c r="P26" s="537"/>
      <c r="Q26" s="296"/>
      <c r="R26" s="296"/>
      <c r="S26" s="296"/>
      <c r="T26" s="296"/>
      <c r="U26" s="296"/>
      <c r="V26" s="297" t="s">
        <v>223</v>
      </c>
      <c r="W26" s="297"/>
      <c r="X26" s="293"/>
      <c r="Y26" s="288"/>
      <c r="Z26" s="288"/>
    </row>
    <row r="27" spans="1:26" ht="21" x14ac:dyDescent="0.25">
      <c r="A27" s="446"/>
      <c r="B27" s="78" t="s">
        <v>111</v>
      </c>
      <c r="C27" s="478"/>
      <c r="D27" s="478"/>
      <c r="E27" s="453"/>
      <c r="F27" s="479"/>
      <c r="G27" s="467"/>
      <c r="H27" s="479"/>
      <c r="I27" s="467"/>
      <c r="J27" s="126" t="s">
        <v>55</v>
      </c>
      <c r="K27" s="80" t="s">
        <v>84</v>
      </c>
      <c r="L27" s="456"/>
      <c r="M27" s="471"/>
      <c r="N27" s="474"/>
      <c r="O27" s="540"/>
      <c r="P27" s="537"/>
      <c r="Q27" s="296"/>
      <c r="R27" s="296" t="s">
        <v>118</v>
      </c>
      <c r="S27" s="298">
        <f>SUM('แบบ สขร. ต.ค. 66 '!I8:I24,'แบบ สขร. ต.ค. 66 '!I36:I39)</f>
        <v>6769296.9500000002</v>
      </c>
      <c r="T27" s="296"/>
      <c r="U27" s="298">
        <f>SUM('แบบ สขร. ต.ค. 66 '!I25,'แบบ สขร. ต.ค. 66 '!I40)</f>
        <v>6769296.9500000002</v>
      </c>
      <c r="V27" s="298">
        <f>SUM(U27)</f>
        <v>6769296.9500000002</v>
      </c>
      <c r="W27" s="296"/>
      <c r="X27" s="293"/>
      <c r="Y27" s="288"/>
      <c r="Z27" s="288"/>
    </row>
    <row r="28" spans="1:26" ht="21" x14ac:dyDescent="0.25">
      <c r="A28" s="448"/>
      <c r="B28" s="129"/>
      <c r="C28" s="478"/>
      <c r="D28" s="478"/>
      <c r="E28" s="454"/>
      <c r="F28" s="480"/>
      <c r="G28" s="468"/>
      <c r="H28" s="480"/>
      <c r="I28" s="468"/>
      <c r="J28" s="129"/>
      <c r="K28" s="95"/>
      <c r="L28" s="457"/>
      <c r="M28" s="472"/>
      <c r="N28" s="475"/>
      <c r="O28" s="541"/>
      <c r="P28" s="538"/>
      <c r="Q28" s="296"/>
      <c r="R28" s="296" t="s">
        <v>164</v>
      </c>
      <c r="S28" s="298">
        <f>SUM('แบบ สขร. พ.ย. 66'!I8:I15,'แบบ สขร. พ.ย. 66'!I27:I30,'แบบ สขร. พ.ย. 66'!I31:I34,'แบบ สขร. พ.ย. 66'!I46:I49)</f>
        <v>5189796.96</v>
      </c>
      <c r="T28" s="296"/>
      <c r="U28" s="298">
        <f>SUM('แบบ สขร. พ.ย. 66'!I16,'แบบ สขร. พ.ย. 66'!I35,'แบบ สขร. พ.ย. 66'!I50)</f>
        <v>5189796.96</v>
      </c>
      <c r="V28" s="298">
        <f>SUM(V27+U28)</f>
        <v>11959093.91</v>
      </c>
      <c r="W28" s="296"/>
      <c r="X28" s="293"/>
      <c r="Y28" s="288"/>
      <c r="Z28" s="288"/>
    </row>
    <row r="29" spans="1:26" ht="24" customHeight="1" x14ac:dyDescent="0.25">
      <c r="A29" s="445">
        <v>6</v>
      </c>
      <c r="B29" s="75" t="s">
        <v>124</v>
      </c>
      <c r="C29" s="449">
        <v>45878.5</v>
      </c>
      <c r="D29" s="449">
        <v>49090</v>
      </c>
      <c r="E29" s="452" t="s">
        <v>52</v>
      </c>
      <c r="F29" s="181" t="s">
        <v>125</v>
      </c>
      <c r="G29" s="182">
        <v>49090</v>
      </c>
      <c r="H29" s="463" t="s">
        <v>125</v>
      </c>
      <c r="I29" s="466">
        <v>49090</v>
      </c>
      <c r="J29" s="76"/>
      <c r="K29" s="77"/>
      <c r="L29" s="455" t="s">
        <v>158</v>
      </c>
      <c r="M29" s="458" t="s">
        <v>53</v>
      </c>
      <c r="N29" s="458"/>
      <c r="O29" s="539">
        <v>243558</v>
      </c>
      <c r="P29" s="536" t="s">
        <v>117</v>
      </c>
      <c r="Q29" s="299"/>
      <c r="R29" s="296" t="s">
        <v>165</v>
      </c>
      <c r="S29" s="298">
        <f>SUM('แบบ สขร. ธ.ค. 66'!I20)</f>
        <v>821446</v>
      </c>
      <c r="T29" s="296"/>
      <c r="U29" s="298">
        <f>SUM('แบบ สขร. ธ.ค. 66'!I8:I19)</f>
        <v>821446</v>
      </c>
      <c r="V29" s="298">
        <f t="shared" ref="V29:V36" si="0">SUM(V28+U29)</f>
        <v>12780539.91</v>
      </c>
      <c r="W29" s="296"/>
      <c r="X29" s="293"/>
      <c r="Y29" s="288"/>
      <c r="Z29" s="288"/>
    </row>
    <row r="30" spans="1:26" ht="49.5" customHeight="1" x14ac:dyDescent="0.35">
      <c r="A30" s="446"/>
      <c r="B30" s="78" t="s">
        <v>126</v>
      </c>
      <c r="C30" s="450"/>
      <c r="D30" s="450"/>
      <c r="E30" s="453"/>
      <c r="F30" s="306" t="s">
        <v>127</v>
      </c>
      <c r="G30" s="184">
        <v>54030</v>
      </c>
      <c r="H30" s="464"/>
      <c r="I30" s="467"/>
      <c r="J30" s="179" t="s">
        <v>54</v>
      </c>
      <c r="K30" s="79" t="s">
        <v>128</v>
      </c>
      <c r="L30" s="456"/>
      <c r="M30" s="459"/>
      <c r="N30" s="459"/>
      <c r="O30" s="540"/>
      <c r="P30" s="537"/>
      <c r="Q30" s="299"/>
      <c r="R30" s="296" t="s">
        <v>166</v>
      </c>
      <c r="S30" s="298">
        <f>SUM('แบบ สขร. ม.ค. 67'!I12,'แบบ สขร. ม.ค. 67'!I34)</f>
        <v>10387903</v>
      </c>
      <c r="T30" s="296"/>
      <c r="U30" s="298">
        <f>SUM('แบบ สขร. ม.ค. 67'!I8:I11,'แบบ สขร. ม.ค. 67'!I24:I29,'แบบ สขร. ม.ค. 67'!I30:I33)</f>
        <v>10387903</v>
      </c>
      <c r="V30" s="298">
        <f t="shared" si="0"/>
        <v>23168442.91</v>
      </c>
      <c r="W30" s="296"/>
      <c r="X30" s="293"/>
      <c r="Y30" s="288"/>
      <c r="Z30" s="288"/>
    </row>
    <row r="31" spans="1:26" ht="24" customHeight="1" x14ac:dyDescent="0.25">
      <c r="A31" s="447"/>
      <c r="B31" s="78" t="s">
        <v>129</v>
      </c>
      <c r="C31" s="450"/>
      <c r="D31" s="450"/>
      <c r="E31" s="453"/>
      <c r="F31" s="481" t="s">
        <v>130</v>
      </c>
      <c r="G31" s="483">
        <v>55150</v>
      </c>
      <c r="H31" s="464"/>
      <c r="I31" s="467"/>
      <c r="J31" s="179" t="s">
        <v>55</v>
      </c>
      <c r="K31" s="80" t="s">
        <v>131</v>
      </c>
      <c r="L31" s="456"/>
      <c r="M31" s="459"/>
      <c r="N31" s="459"/>
      <c r="O31" s="540"/>
      <c r="P31" s="537"/>
      <c r="Q31" s="299"/>
      <c r="R31" s="296" t="s">
        <v>167</v>
      </c>
      <c r="S31" s="298">
        <f>SUM('แบบ สขร. ก.พ. 67 '!I24,'แบบ สขร. ก.พ. 67 '!I44)</f>
        <v>2361063</v>
      </c>
      <c r="T31" s="296"/>
      <c r="U31" s="298">
        <f>SUM('แบบ สขร. ก.พ. 67 '!I8:I23,'แบบ สขร. ก.พ. 67 '!I36:I43)</f>
        <v>2361063</v>
      </c>
      <c r="V31" s="298">
        <f t="shared" si="0"/>
        <v>25529505.91</v>
      </c>
      <c r="W31" s="296"/>
      <c r="X31" s="293"/>
      <c r="Y31" s="288"/>
      <c r="Z31" s="288"/>
    </row>
    <row r="32" spans="1:26" ht="24" customHeight="1" x14ac:dyDescent="0.25">
      <c r="A32" s="448"/>
      <c r="B32" s="81"/>
      <c r="C32" s="451"/>
      <c r="D32" s="451"/>
      <c r="E32" s="454"/>
      <c r="F32" s="482"/>
      <c r="G32" s="484"/>
      <c r="H32" s="465"/>
      <c r="I32" s="468"/>
      <c r="J32" s="82"/>
      <c r="K32" s="83"/>
      <c r="L32" s="457"/>
      <c r="M32" s="460"/>
      <c r="N32" s="460"/>
      <c r="O32" s="541"/>
      <c r="P32" s="538"/>
      <c r="Q32" s="299"/>
      <c r="R32" s="296" t="s">
        <v>168</v>
      </c>
      <c r="S32" s="298">
        <f>SUM('แบบ สขร. มี.ค. 67 '!I24,'แบบ สขร. มี.ค. 67 '!I53)</f>
        <v>19210511.800000001</v>
      </c>
      <c r="T32" s="296"/>
      <c r="U32" s="298">
        <f>SUM('แบบ สขร. มี.ค. 67 '!I8:I23,'แบบ สขร. มี.ค. 67 '!I36:I41,'แบบ สขร. มี.ค. 67 '!I42:I47,'แบบ สขร. มี.ค. 67 '!I48:I52)</f>
        <v>19210511.800000001</v>
      </c>
      <c r="V32" s="298">
        <f t="shared" si="0"/>
        <v>44740017.710000001</v>
      </c>
      <c r="W32" s="296"/>
      <c r="X32" s="293"/>
      <c r="Y32" s="288"/>
      <c r="Z32" s="288"/>
    </row>
    <row r="33" spans="1:26" ht="24" customHeight="1" x14ac:dyDescent="0.25">
      <c r="A33" s="445">
        <v>7</v>
      </c>
      <c r="B33" s="75" t="s">
        <v>132</v>
      </c>
      <c r="C33" s="449">
        <v>467000</v>
      </c>
      <c r="D33" s="449">
        <v>497384</v>
      </c>
      <c r="E33" s="452" t="s">
        <v>52</v>
      </c>
      <c r="F33" s="463" t="s">
        <v>133</v>
      </c>
      <c r="G33" s="466">
        <v>489922</v>
      </c>
      <c r="H33" s="463" t="s">
        <v>133</v>
      </c>
      <c r="I33" s="466">
        <v>489922</v>
      </c>
      <c r="J33" s="76"/>
      <c r="K33" s="77"/>
      <c r="L33" s="455" t="s">
        <v>160</v>
      </c>
      <c r="M33" s="458" t="s">
        <v>53</v>
      </c>
      <c r="N33" s="473"/>
      <c r="O33" s="539">
        <v>243558</v>
      </c>
      <c r="P33" s="536" t="s">
        <v>117</v>
      </c>
      <c r="Q33" s="299"/>
      <c r="R33" s="296" t="s">
        <v>169</v>
      </c>
      <c r="S33" s="298">
        <f>SUM('แบบ สขร. เม.ย. 67 '!I16,'แบบ สขร. เม.ย. 67 '!I37)</f>
        <v>3958561</v>
      </c>
      <c r="T33" s="296"/>
      <c r="U33" s="298">
        <f>SUM('แบบ สขร. เม.ย. 67 '!I8:I15,'แบบ สขร. เม.ย. 67 '!I28:I32,'แบบ สขร. เม.ย. 67 '!I33:I36)</f>
        <v>3958561</v>
      </c>
      <c r="V33" s="298">
        <f t="shared" si="0"/>
        <v>48698578.710000001</v>
      </c>
      <c r="W33" s="296"/>
      <c r="X33" s="293"/>
      <c r="Y33" s="288"/>
      <c r="Z33" s="288"/>
    </row>
    <row r="34" spans="1:26" ht="24" customHeight="1" x14ac:dyDescent="0.35">
      <c r="A34" s="446"/>
      <c r="B34" s="78" t="s">
        <v>134</v>
      </c>
      <c r="C34" s="450"/>
      <c r="D34" s="450"/>
      <c r="E34" s="453"/>
      <c r="F34" s="464"/>
      <c r="G34" s="467"/>
      <c r="H34" s="464"/>
      <c r="I34" s="467"/>
      <c r="J34" s="179" t="s">
        <v>57</v>
      </c>
      <c r="K34" s="79" t="s">
        <v>135</v>
      </c>
      <c r="L34" s="456"/>
      <c r="M34" s="459"/>
      <c r="N34" s="474"/>
      <c r="O34" s="540"/>
      <c r="P34" s="537"/>
      <c r="Q34" s="299"/>
      <c r="R34" s="296" t="s">
        <v>170</v>
      </c>
      <c r="S34" s="298">
        <f>SUM('แบบ สขร. พ.ค. 67 '!I8:I11)</f>
        <v>9095</v>
      </c>
      <c r="T34" s="296"/>
      <c r="U34" s="298">
        <f>SUM('แบบ สขร. พ.ค. 67 '!I12)</f>
        <v>9095</v>
      </c>
      <c r="V34" s="298">
        <f t="shared" si="0"/>
        <v>48707673.710000001</v>
      </c>
      <c r="W34" s="296"/>
      <c r="X34" s="293"/>
      <c r="Y34" s="288"/>
      <c r="Z34" s="288"/>
    </row>
    <row r="35" spans="1:26" ht="24" customHeight="1" x14ac:dyDescent="0.25">
      <c r="A35" s="447"/>
      <c r="B35" s="78" t="s">
        <v>78</v>
      </c>
      <c r="C35" s="450"/>
      <c r="D35" s="450"/>
      <c r="E35" s="453"/>
      <c r="F35" s="464"/>
      <c r="G35" s="467"/>
      <c r="H35" s="464"/>
      <c r="I35" s="467"/>
      <c r="J35" s="179" t="s">
        <v>55</v>
      </c>
      <c r="K35" s="80" t="s">
        <v>136</v>
      </c>
      <c r="L35" s="456"/>
      <c r="M35" s="459"/>
      <c r="N35" s="474"/>
      <c r="O35" s="540"/>
      <c r="P35" s="537"/>
      <c r="Q35" s="299"/>
      <c r="R35" s="296" t="s">
        <v>171</v>
      </c>
      <c r="S35" s="298">
        <f>SUM('แบบ สขร. มิ.ย. 67'!I32,'แบบ สขร. มิ.ย. 67'!I58)</f>
        <v>11617057.98</v>
      </c>
      <c r="T35" s="296"/>
      <c r="U35" s="298">
        <f>SUM('แบบ สขร. มิ.ย. 67'!I8:I31,'แบบ สขร. มิ.ย. 67'!I42:I49,'แบบ สขร. มิ.ย. 67'!I50:I53,'แบบ สขร. มิ.ย. 67'!I54:I57)</f>
        <v>11617057.98</v>
      </c>
      <c r="V35" s="298">
        <f t="shared" si="0"/>
        <v>60324731.689999998</v>
      </c>
      <c r="W35" s="296"/>
      <c r="X35" s="293"/>
      <c r="Y35" s="288"/>
      <c r="Z35" s="288"/>
    </row>
    <row r="36" spans="1:26" ht="24" customHeight="1" x14ac:dyDescent="0.25">
      <c r="A36" s="448"/>
      <c r="B36" s="81" t="s">
        <v>137</v>
      </c>
      <c r="C36" s="451"/>
      <c r="D36" s="451"/>
      <c r="E36" s="454"/>
      <c r="F36" s="465"/>
      <c r="G36" s="468"/>
      <c r="H36" s="465"/>
      <c r="I36" s="468"/>
      <c r="J36" s="82"/>
      <c r="K36" s="83"/>
      <c r="L36" s="457"/>
      <c r="M36" s="460"/>
      <c r="N36" s="475"/>
      <c r="O36" s="541"/>
      <c r="P36" s="538"/>
      <c r="Q36" s="299"/>
      <c r="R36" s="296" t="s">
        <v>172</v>
      </c>
      <c r="S36" s="298">
        <f>SUM('แบบ สขร. ก.ค. 67'!I24,'แบบ สขร. ก.ค. 67'!I65)</f>
        <v>31241764</v>
      </c>
      <c r="T36" s="296"/>
      <c r="U36" s="298">
        <f>SUM('แบบ สขร. ก.ค. 67'!I8:I23,'แบบ สขร. ก.ค. 67'!I34:I39,'แบบ สขร. ก.ค. 67'!I40:I43,'แบบ สขร. ก.ค. 67'!I44:I47,'แบบ สขร. ก.ค. 67'!I48:I51,'แบบ สขร. ก.ค. 67'!I52:I56,'แบบ สขร. ก.ค. 67'!I57:I64)</f>
        <v>31241764</v>
      </c>
      <c r="V36" s="298">
        <f t="shared" si="0"/>
        <v>91566495.689999998</v>
      </c>
      <c r="W36" s="296"/>
      <c r="X36" s="293"/>
      <c r="Y36" s="288"/>
      <c r="Z36" s="288"/>
    </row>
    <row r="37" spans="1:26" ht="24" customHeight="1" x14ac:dyDescent="0.25">
      <c r="A37" s="445">
        <v>8</v>
      </c>
      <c r="B37" s="77" t="s">
        <v>139</v>
      </c>
      <c r="C37" s="477">
        <v>2000000</v>
      </c>
      <c r="D37" s="477">
        <v>2139874.41</v>
      </c>
      <c r="E37" s="497" t="s">
        <v>56</v>
      </c>
      <c r="F37" s="463" t="s">
        <v>140</v>
      </c>
      <c r="G37" s="466">
        <v>1928000</v>
      </c>
      <c r="H37" s="491" t="s">
        <v>141</v>
      </c>
      <c r="I37" s="466">
        <v>1927236.92</v>
      </c>
      <c r="J37" s="178"/>
      <c r="K37" s="178"/>
      <c r="L37" s="494" t="s">
        <v>161</v>
      </c>
      <c r="M37" s="470" t="s">
        <v>53</v>
      </c>
      <c r="N37" s="473"/>
      <c r="O37" s="539">
        <v>243558</v>
      </c>
      <c r="P37" s="536" t="s">
        <v>117</v>
      </c>
      <c r="Q37" s="299"/>
      <c r="R37" s="296" t="s">
        <v>173</v>
      </c>
      <c r="S37" s="296"/>
      <c r="T37" s="296"/>
      <c r="U37" s="296"/>
      <c r="V37" s="296"/>
      <c r="W37" s="296"/>
      <c r="X37" s="293"/>
      <c r="Y37" s="288"/>
      <c r="Z37" s="288"/>
    </row>
    <row r="38" spans="1:26" ht="46.5" customHeight="1" x14ac:dyDescent="0.35">
      <c r="A38" s="446"/>
      <c r="B38" s="80" t="s">
        <v>78</v>
      </c>
      <c r="C38" s="478"/>
      <c r="D38" s="478"/>
      <c r="E38" s="498"/>
      <c r="F38" s="464"/>
      <c r="G38" s="467"/>
      <c r="H38" s="492"/>
      <c r="I38" s="467"/>
      <c r="J38" s="179" t="s">
        <v>54</v>
      </c>
      <c r="K38" s="79" t="s">
        <v>142</v>
      </c>
      <c r="L38" s="495"/>
      <c r="M38" s="471"/>
      <c r="N38" s="474"/>
      <c r="O38" s="540"/>
      <c r="P38" s="537"/>
      <c r="Q38" s="299"/>
      <c r="R38" s="296" t="s">
        <v>174</v>
      </c>
      <c r="S38" s="296"/>
      <c r="T38" s="296"/>
      <c r="U38" s="296"/>
      <c r="V38" s="296"/>
      <c r="W38" s="296"/>
      <c r="X38" s="293"/>
      <c r="Y38" s="288"/>
      <c r="Z38" s="288"/>
    </row>
    <row r="39" spans="1:26" ht="24" customHeight="1" x14ac:dyDescent="0.25">
      <c r="A39" s="446"/>
      <c r="B39" s="80" t="s">
        <v>143</v>
      </c>
      <c r="C39" s="478"/>
      <c r="D39" s="478"/>
      <c r="E39" s="498"/>
      <c r="F39" s="481" t="s">
        <v>144</v>
      </c>
      <c r="G39" s="483">
        <v>2035000</v>
      </c>
      <c r="H39" s="492"/>
      <c r="I39" s="467"/>
      <c r="J39" s="179" t="s">
        <v>55</v>
      </c>
      <c r="K39" s="80" t="s">
        <v>131</v>
      </c>
      <c r="L39" s="495"/>
      <c r="M39" s="471"/>
      <c r="N39" s="474"/>
      <c r="O39" s="540"/>
      <c r="P39" s="537"/>
      <c r="Q39" s="299"/>
      <c r="R39" s="296"/>
      <c r="S39" s="298">
        <f>SUM(S27:S38)</f>
        <v>91566495.689999998</v>
      </c>
      <c r="T39" s="296"/>
      <c r="U39" s="298">
        <f>SUM(U27:U38)</f>
        <v>91566495.689999998</v>
      </c>
      <c r="V39" s="296"/>
      <c r="W39" s="296"/>
      <c r="X39" s="293"/>
      <c r="Y39" s="288"/>
      <c r="Z39" s="288"/>
    </row>
    <row r="40" spans="1:26" ht="24" customHeight="1" x14ac:dyDescent="0.25">
      <c r="A40" s="448"/>
      <c r="B40" s="83"/>
      <c r="C40" s="478"/>
      <c r="D40" s="478"/>
      <c r="E40" s="499"/>
      <c r="F40" s="482"/>
      <c r="G40" s="484"/>
      <c r="H40" s="493"/>
      <c r="I40" s="468"/>
      <c r="J40" s="180"/>
      <c r="K40" s="180"/>
      <c r="L40" s="496"/>
      <c r="M40" s="472"/>
      <c r="N40" s="475"/>
      <c r="O40" s="541"/>
      <c r="P40" s="538"/>
      <c r="Q40" s="299"/>
      <c r="R40" s="296"/>
      <c r="S40" s="296"/>
      <c r="T40" s="296"/>
      <c r="U40" s="296"/>
      <c r="V40" s="296"/>
      <c r="W40" s="296"/>
      <c r="X40" s="293"/>
      <c r="Y40" s="288"/>
      <c r="Z40" s="288"/>
    </row>
    <row r="41" spans="1:26" ht="24" customHeight="1" x14ac:dyDescent="0.25">
      <c r="A41" s="446">
        <v>9</v>
      </c>
      <c r="B41" s="186" t="s">
        <v>145</v>
      </c>
      <c r="C41" s="477">
        <v>992396</v>
      </c>
      <c r="D41" s="477">
        <v>1061863.72</v>
      </c>
      <c r="E41" s="452" t="s">
        <v>56</v>
      </c>
      <c r="F41" s="479" t="s">
        <v>73</v>
      </c>
      <c r="G41" s="467">
        <v>1030007</v>
      </c>
      <c r="H41" s="479" t="s">
        <v>73</v>
      </c>
      <c r="I41" s="467">
        <v>1024882.38</v>
      </c>
      <c r="J41" s="187"/>
      <c r="K41" s="187"/>
      <c r="L41" s="455" t="s">
        <v>162</v>
      </c>
      <c r="M41" s="470" t="s">
        <v>53</v>
      </c>
      <c r="N41" s="473"/>
      <c r="O41" s="539">
        <v>243558</v>
      </c>
      <c r="P41" s="536" t="s">
        <v>117</v>
      </c>
      <c r="Q41" s="299"/>
      <c r="R41" s="296"/>
      <c r="S41" s="296"/>
      <c r="T41" s="296"/>
      <c r="U41" s="296"/>
      <c r="V41" s="296"/>
      <c r="W41" s="296"/>
      <c r="X41" s="293"/>
      <c r="Y41" s="288"/>
      <c r="Z41" s="288"/>
    </row>
    <row r="42" spans="1:26" ht="24" customHeight="1" x14ac:dyDescent="0.35">
      <c r="A42" s="446"/>
      <c r="B42" s="78" t="s">
        <v>75</v>
      </c>
      <c r="C42" s="478"/>
      <c r="D42" s="478"/>
      <c r="E42" s="453"/>
      <c r="F42" s="479"/>
      <c r="G42" s="467"/>
      <c r="H42" s="479"/>
      <c r="I42" s="467"/>
      <c r="J42" s="179" t="s">
        <v>57</v>
      </c>
      <c r="K42" s="79" t="s">
        <v>146</v>
      </c>
      <c r="L42" s="456"/>
      <c r="M42" s="471"/>
      <c r="N42" s="474"/>
      <c r="O42" s="540"/>
      <c r="P42" s="537"/>
      <c r="Q42" s="292"/>
      <c r="R42" s="291"/>
      <c r="S42" s="291"/>
      <c r="T42" s="291"/>
      <c r="U42" s="291"/>
      <c r="V42" s="291"/>
      <c r="W42" s="291"/>
      <c r="X42" s="290"/>
    </row>
    <row r="43" spans="1:26" ht="24" customHeight="1" x14ac:dyDescent="0.25">
      <c r="A43" s="446"/>
      <c r="B43" s="78" t="s">
        <v>147</v>
      </c>
      <c r="C43" s="478"/>
      <c r="D43" s="478"/>
      <c r="E43" s="453"/>
      <c r="F43" s="479"/>
      <c r="G43" s="467"/>
      <c r="H43" s="479"/>
      <c r="I43" s="467"/>
      <c r="J43" s="179" t="s">
        <v>55</v>
      </c>
      <c r="K43" s="80" t="s">
        <v>148</v>
      </c>
      <c r="L43" s="456"/>
      <c r="M43" s="471"/>
      <c r="N43" s="474"/>
      <c r="O43" s="540"/>
      <c r="P43" s="537"/>
      <c r="Q43" s="158"/>
    </row>
    <row r="44" spans="1:26" ht="24" customHeight="1" x14ac:dyDescent="0.25">
      <c r="A44" s="448"/>
      <c r="B44" s="183"/>
      <c r="C44" s="478"/>
      <c r="D44" s="478"/>
      <c r="E44" s="454"/>
      <c r="F44" s="480"/>
      <c r="G44" s="468"/>
      <c r="H44" s="480"/>
      <c r="I44" s="468"/>
      <c r="J44" s="183"/>
      <c r="K44" s="95"/>
      <c r="L44" s="457"/>
      <c r="M44" s="472"/>
      <c r="N44" s="475"/>
      <c r="O44" s="541"/>
      <c r="P44" s="538"/>
      <c r="Q44" s="158"/>
    </row>
    <row r="45" spans="1:26" ht="24" customHeight="1" x14ac:dyDescent="0.25">
      <c r="A45" s="488">
        <v>10</v>
      </c>
      <c r="B45" s="135" t="s">
        <v>149</v>
      </c>
      <c r="C45" s="477">
        <v>1600000</v>
      </c>
      <c r="D45" s="477">
        <v>1711634.06</v>
      </c>
      <c r="E45" s="452" t="s">
        <v>150</v>
      </c>
      <c r="F45" s="177" t="s">
        <v>151</v>
      </c>
      <c r="G45" s="182">
        <v>1711000</v>
      </c>
      <c r="H45" s="439" t="s">
        <v>151</v>
      </c>
      <c r="I45" s="466">
        <v>1698665.66</v>
      </c>
      <c r="J45" s="94"/>
      <c r="K45" s="94"/>
      <c r="L45" s="455" t="s">
        <v>163</v>
      </c>
      <c r="M45" s="470" t="s">
        <v>53</v>
      </c>
      <c r="N45" s="473"/>
      <c r="O45" s="539">
        <v>243558</v>
      </c>
      <c r="P45" s="536" t="s">
        <v>117</v>
      </c>
      <c r="Q45" s="158"/>
    </row>
    <row r="46" spans="1:26" ht="30" customHeight="1" x14ac:dyDescent="0.35">
      <c r="A46" s="489"/>
      <c r="B46" s="78" t="s">
        <v>152</v>
      </c>
      <c r="C46" s="478"/>
      <c r="D46" s="478"/>
      <c r="E46" s="453"/>
      <c r="F46" s="179" t="s">
        <v>153</v>
      </c>
      <c r="G46" s="184">
        <v>1711600</v>
      </c>
      <c r="H46" s="479"/>
      <c r="I46" s="467"/>
      <c r="J46" s="179" t="s">
        <v>54</v>
      </c>
      <c r="K46" s="79" t="s">
        <v>154</v>
      </c>
      <c r="L46" s="456"/>
      <c r="M46" s="471"/>
      <c r="N46" s="474"/>
      <c r="O46" s="540"/>
      <c r="P46" s="537"/>
      <c r="Q46" s="158"/>
    </row>
    <row r="47" spans="1:26" ht="24" customHeight="1" x14ac:dyDescent="0.25">
      <c r="A47" s="489"/>
      <c r="B47" s="78"/>
      <c r="C47" s="478"/>
      <c r="D47" s="478"/>
      <c r="E47" s="453"/>
      <c r="F47" s="453" t="s">
        <v>155</v>
      </c>
      <c r="G47" s="483">
        <v>1711634</v>
      </c>
      <c r="H47" s="479"/>
      <c r="I47" s="467"/>
      <c r="J47" s="179" t="s">
        <v>55</v>
      </c>
      <c r="K47" s="80" t="s">
        <v>156</v>
      </c>
      <c r="L47" s="456"/>
      <c r="M47" s="471"/>
      <c r="N47" s="474"/>
      <c r="O47" s="540"/>
      <c r="P47" s="537"/>
      <c r="Q47" s="158"/>
    </row>
    <row r="48" spans="1:26" ht="24" customHeight="1" x14ac:dyDescent="0.25">
      <c r="A48" s="490"/>
      <c r="B48" s="183"/>
      <c r="C48" s="478"/>
      <c r="D48" s="478"/>
      <c r="E48" s="454"/>
      <c r="F48" s="454"/>
      <c r="G48" s="484"/>
      <c r="H48" s="480"/>
      <c r="I48" s="468"/>
      <c r="J48" s="183"/>
      <c r="K48" s="95"/>
      <c r="L48" s="457"/>
      <c r="M48" s="472"/>
      <c r="N48" s="475"/>
      <c r="O48" s="541"/>
      <c r="P48" s="538"/>
      <c r="Q48" s="158"/>
    </row>
    <row r="49" spans="1:17" ht="24" customHeight="1" x14ac:dyDescent="0.25">
      <c r="A49" s="445">
        <v>11</v>
      </c>
      <c r="B49" s="75" t="s">
        <v>312</v>
      </c>
      <c r="C49" s="449">
        <v>315000</v>
      </c>
      <c r="D49" s="449">
        <v>316425</v>
      </c>
      <c r="E49" s="452" t="s">
        <v>52</v>
      </c>
      <c r="F49" s="463" t="s">
        <v>178</v>
      </c>
      <c r="G49" s="466">
        <v>311559</v>
      </c>
      <c r="H49" s="463" t="s">
        <v>178</v>
      </c>
      <c r="I49" s="466">
        <v>311559</v>
      </c>
      <c r="J49" s="76"/>
      <c r="K49" s="77"/>
      <c r="L49" s="455" t="s">
        <v>192</v>
      </c>
      <c r="M49" s="458" t="s">
        <v>53</v>
      </c>
      <c r="N49" s="458"/>
      <c r="O49" s="539">
        <v>243588</v>
      </c>
      <c r="P49" s="536" t="s">
        <v>117</v>
      </c>
      <c r="Q49" s="158"/>
    </row>
    <row r="50" spans="1:17" ht="24" customHeight="1" x14ac:dyDescent="0.35">
      <c r="A50" s="446"/>
      <c r="B50" s="78" t="s">
        <v>179</v>
      </c>
      <c r="C50" s="450"/>
      <c r="D50" s="450"/>
      <c r="E50" s="453"/>
      <c r="F50" s="464"/>
      <c r="G50" s="467"/>
      <c r="H50" s="464"/>
      <c r="I50" s="467"/>
      <c r="J50" s="200" t="s">
        <v>57</v>
      </c>
      <c r="K50" s="79" t="s">
        <v>180</v>
      </c>
      <c r="L50" s="456"/>
      <c r="M50" s="459"/>
      <c r="N50" s="459"/>
      <c r="O50" s="540"/>
      <c r="P50" s="537"/>
      <c r="Q50" s="158"/>
    </row>
    <row r="51" spans="1:17" ht="24" customHeight="1" x14ac:dyDescent="0.25">
      <c r="A51" s="447"/>
      <c r="B51" s="78" t="s">
        <v>181</v>
      </c>
      <c r="C51" s="450"/>
      <c r="D51" s="450"/>
      <c r="E51" s="453"/>
      <c r="F51" s="464"/>
      <c r="G51" s="467"/>
      <c r="H51" s="464"/>
      <c r="I51" s="467"/>
      <c r="J51" s="200" t="s">
        <v>55</v>
      </c>
      <c r="K51" s="80" t="s">
        <v>182</v>
      </c>
      <c r="L51" s="456"/>
      <c r="M51" s="459"/>
      <c r="N51" s="459"/>
      <c r="O51" s="540"/>
      <c r="P51" s="537"/>
      <c r="Q51" s="158"/>
    </row>
    <row r="52" spans="1:17" ht="24" customHeight="1" x14ac:dyDescent="0.25">
      <c r="A52" s="448"/>
      <c r="B52" s="81"/>
      <c r="C52" s="451"/>
      <c r="D52" s="451"/>
      <c r="E52" s="454"/>
      <c r="F52" s="465"/>
      <c r="G52" s="468"/>
      <c r="H52" s="465"/>
      <c r="I52" s="468"/>
      <c r="J52" s="82"/>
      <c r="K52" s="83"/>
      <c r="L52" s="457"/>
      <c r="M52" s="460"/>
      <c r="N52" s="460"/>
      <c r="O52" s="541"/>
      <c r="P52" s="538"/>
      <c r="Q52" s="158"/>
    </row>
    <row r="53" spans="1:17" ht="24" customHeight="1" x14ac:dyDescent="0.25">
      <c r="A53" s="445">
        <v>12</v>
      </c>
      <c r="B53" s="75" t="s">
        <v>312</v>
      </c>
      <c r="C53" s="449">
        <v>467200</v>
      </c>
      <c r="D53" s="449">
        <v>497190</v>
      </c>
      <c r="E53" s="452" t="s">
        <v>52</v>
      </c>
      <c r="F53" s="463" t="s">
        <v>76</v>
      </c>
      <c r="G53" s="466">
        <v>489467</v>
      </c>
      <c r="H53" s="463" t="s">
        <v>76</v>
      </c>
      <c r="I53" s="466">
        <v>489467</v>
      </c>
      <c r="J53" s="134"/>
      <c r="K53" s="80"/>
      <c r="L53" s="455" t="s">
        <v>192</v>
      </c>
      <c r="M53" s="458" t="s">
        <v>53</v>
      </c>
      <c r="N53" s="201"/>
      <c r="O53" s="539">
        <v>243588</v>
      </c>
      <c r="P53" s="536" t="s">
        <v>117</v>
      </c>
      <c r="Q53" s="158"/>
    </row>
    <row r="54" spans="1:17" ht="24" customHeight="1" x14ac:dyDescent="0.35">
      <c r="A54" s="446"/>
      <c r="B54" s="78" t="s">
        <v>179</v>
      </c>
      <c r="C54" s="450"/>
      <c r="D54" s="450"/>
      <c r="E54" s="453"/>
      <c r="F54" s="464"/>
      <c r="G54" s="467"/>
      <c r="H54" s="464"/>
      <c r="I54" s="467"/>
      <c r="J54" s="200" t="s">
        <v>57</v>
      </c>
      <c r="K54" s="79" t="s">
        <v>183</v>
      </c>
      <c r="L54" s="456"/>
      <c r="M54" s="459"/>
      <c r="N54" s="201"/>
      <c r="O54" s="540"/>
      <c r="P54" s="537"/>
      <c r="Q54" s="158"/>
    </row>
    <row r="55" spans="1:17" ht="24" customHeight="1" x14ac:dyDescent="0.25">
      <c r="A55" s="446"/>
      <c r="B55" s="78" t="s">
        <v>184</v>
      </c>
      <c r="C55" s="450"/>
      <c r="D55" s="450"/>
      <c r="E55" s="453"/>
      <c r="F55" s="464"/>
      <c r="G55" s="467"/>
      <c r="H55" s="464"/>
      <c r="I55" s="467"/>
      <c r="J55" s="200" t="s">
        <v>55</v>
      </c>
      <c r="K55" s="80" t="s">
        <v>185</v>
      </c>
      <c r="L55" s="456"/>
      <c r="M55" s="459"/>
      <c r="N55" s="201"/>
      <c r="O55" s="540"/>
      <c r="P55" s="537"/>
      <c r="Q55" s="158"/>
    </row>
    <row r="56" spans="1:17" ht="24" customHeight="1" x14ac:dyDescent="0.25">
      <c r="A56" s="448"/>
      <c r="B56" s="148"/>
      <c r="C56" s="451"/>
      <c r="D56" s="451"/>
      <c r="E56" s="454"/>
      <c r="F56" s="465"/>
      <c r="G56" s="468"/>
      <c r="H56" s="465"/>
      <c r="I56" s="468"/>
      <c r="J56" s="134"/>
      <c r="K56" s="80"/>
      <c r="L56" s="457"/>
      <c r="M56" s="460"/>
      <c r="N56" s="201"/>
      <c r="O56" s="541"/>
      <c r="P56" s="538"/>
      <c r="Q56" s="158"/>
    </row>
    <row r="57" spans="1:17" ht="29.25" customHeight="1" x14ac:dyDescent="0.25">
      <c r="A57" s="445">
        <v>13</v>
      </c>
      <c r="B57" s="75" t="s">
        <v>186</v>
      </c>
      <c r="C57" s="449">
        <v>23364.49</v>
      </c>
      <c r="D57" s="449">
        <v>20420</v>
      </c>
      <c r="E57" s="452" t="s">
        <v>52</v>
      </c>
      <c r="F57" s="202" t="s">
        <v>125</v>
      </c>
      <c r="G57" s="203">
        <v>20420</v>
      </c>
      <c r="H57" s="463" t="s">
        <v>125</v>
      </c>
      <c r="I57" s="466">
        <v>20420</v>
      </c>
      <c r="J57" s="76"/>
      <c r="K57" s="77"/>
      <c r="L57" s="455" t="s">
        <v>158</v>
      </c>
      <c r="M57" s="458" t="s">
        <v>53</v>
      </c>
      <c r="N57" s="473"/>
      <c r="O57" s="539">
        <v>243588</v>
      </c>
      <c r="P57" s="536" t="s">
        <v>117</v>
      </c>
      <c r="Q57" s="158"/>
    </row>
    <row r="58" spans="1:17" ht="24" customHeight="1" x14ac:dyDescent="0.35">
      <c r="A58" s="446"/>
      <c r="B58" s="78" t="s">
        <v>187</v>
      </c>
      <c r="C58" s="450"/>
      <c r="D58" s="450"/>
      <c r="E58" s="453"/>
      <c r="F58" s="481" t="s">
        <v>130</v>
      </c>
      <c r="G58" s="483">
        <v>22577</v>
      </c>
      <c r="H58" s="464"/>
      <c r="I58" s="467"/>
      <c r="J58" s="200" t="s">
        <v>54</v>
      </c>
      <c r="K58" s="79" t="s">
        <v>188</v>
      </c>
      <c r="L58" s="456"/>
      <c r="M58" s="459"/>
      <c r="N58" s="474"/>
      <c r="O58" s="540"/>
      <c r="P58" s="537"/>
      <c r="Q58" s="158"/>
    </row>
    <row r="59" spans="1:17" ht="24" customHeight="1" x14ac:dyDescent="0.25">
      <c r="A59" s="447"/>
      <c r="B59" s="78" t="s">
        <v>189</v>
      </c>
      <c r="C59" s="450"/>
      <c r="D59" s="450"/>
      <c r="E59" s="453"/>
      <c r="F59" s="481"/>
      <c r="G59" s="483"/>
      <c r="H59" s="464"/>
      <c r="I59" s="467"/>
      <c r="J59" s="200" t="s">
        <v>55</v>
      </c>
      <c r="K59" s="80" t="s">
        <v>190</v>
      </c>
      <c r="L59" s="456"/>
      <c r="M59" s="459"/>
      <c r="N59" s="474"/>
      <c r="O59" s="540"/>
      <c r="P59" s="537"/>
      <c r="Q59" s="158"/>
    </row>
    <row r="60" spans="1:17" ht="48" customHeight="1" x14ac:dyDescent="0.25">
      <c r="A60" s="448"/>
      <c r="B60" s="81"/>
      <c r="C60" s="451"/>
      <c r="D60" s="451"/>
      <c r="E60" s="454"/>
      <c r="F60" s="204" t="s">
        <v>127</v>
      </c>
      <c r="G60" s="205">
        <v>23272.5</v>
      </c>
      <c r="H60" s="465"/>
      <c r="I60" s="468"/>
      <c r="J60" s="82"/>
      <c r="K60" s="83"/>
      <c r="L60" s="457"/>
      <c r="M60" s="460"/>
      <c r="N60" s="475"/>
      <c r="O60" s="541"/>
      <c r="P60" s="538"/>
      <c r="Q60" s="158"/>
    </row>
    <row r="61" spans="1:17" ht="24" customHeight="1" x14ac:dyDescent="0.25">
      <c r="A61" s="445">
        <v>14</v>
      </c>
      <c r="B61" s="75" t="s">
        <v>195</v>
      </c>
      <c r="C61" s="449">
        <v>12000</v>
      </c>
      <c r="D61" s="449">
        <v>12840</v>
      </c>
      <c r="E61" s="452" t="s">
        <v>52</v>
      </c>
      <c r="F61" s="463" t="s">
        <v>196</v>
      </c>
      <c r="G61" s="466">
        <v>12840</v>
      </c>
      <c r="H61" s="463" t="s">
        <v>196</v>
      </c>
      <c r="I61" s="466">
        <v>12840</v>
      </c>
      <c r="J61" s="76"/>
      <c r="K61" s="77"/>
      <c r="L61" s="455" t="s">
        <v>222</v>
      </c>
      <c r="M61" s="458" t="s">
        <v>53</v>
      </c>
      <c r="N61" s="458"/>
      <c r="O61" s="539">
        <v>243619</v>
      </c>
      <c r="P61" s="536" t="s">
        <v>117</v>
      </c>
      <c r="Q61" s="158"/>
    </row>
    <row r="62" spans="1:17" ht="24" customHeight="1" x14ac:dyDescent="0.35">
      <c r="A62" s="446"/>
      <c r="B62" s="78" t="s">
        <v>197</v>
      </c>
      <c r="C62" s="450"/>
      <c r="D62" s="450"/>
      <c r="E62" s="453"/>
      <c r="F62" s="464"/>
      <c r="G62" s="467"/>
      <c r="H62" s="464"/>
      <c r="I62" s="467"/>
      <c r="J62" s="234" t="s">
        <v>54</v>
      </c>
      <c r="K62" s="79" t="s">
        <v>198</v>
      </c>
      <c r="L62" s="456"/>
      <c r="M62" s="459"/>
      <c r="N62" s="459"/>
      <c r="O62" s="540"/>
      <c r="P62" s="537"/>
      <c r="Q62" s="158"/>
    </row>
    <row r="63" spans="1:17" ht="31.5" customHeight="1" x14ac:dyDescent="0.25">
      <c r="A63" s="447"/>
      <c r="B63" s="78"/>
      <c r="C63" s="450"/>
      <c r="D63" s="450"/>
      <c r="E63" s="453"/>
      <c r="F63" s="228" t="s">
        <v>199</v>
      </c>
      <c r="G63" s="230">
        <v>13963.5</v>
      </c>
      <c r="H63" s="464"/>
      <c r="I63" s="467"/>
      <c r="J63" s="234" t="s">
        <v>55</v>
      </c>
      <c r="K63" s="80" t="s">
        <v>200</v>
      </c>
      <c r="L63" s="456"/>
      <c r="M63" s="459"/>
      <c r="N63" s="459"/>
      <c r="O63" s="540"/>
      <c r="P63" s="537"/>
      <c r="Q63" s="158"/>
    </row>
    <row r="64" spans="1:17" ht="33" customHeight="1" x14ac:dyDescent="0.25">
      <c r="A64" s="448"/>
      <c r="B64" s="81"/>
      <c r="C64" s="451"/>
      <c r="D64" s="451"/>
      <c r="E64" s="454"/>
      <c r="F64" s="229" t="s">
        <v>201</v>
      </c>
      <c r="G64" s="231">
        <v>17655</v>
      </c>
      <c r="H64" s="465"/>
      <c r="I64" s="468"/>
      <c r="J64" s="82"/>
      <c r="K64" s="83"/>
      <c r="L64" s="457"/>
      <c r="M64" s="460"/>
      <c r="N64" s="460"/>
      <c r="O64" s="541"/>
      <c r="P64" s="538"/>
      <c r="Q64" s="158"/>
    </row>
    <row r="65" spans="1:17" ht="35.25" customHeight="1" x14ac:dyDescent="0.25">
      <c r="A65" s="445">
        <v>15</v>
      </c>
      <c r="B65" s="77" t="s">
        <v>312</v>
      </c>
      <c r="C65" s="477">
        <v>11214000</v>
      </c>
      <c r="D65" s="477">
        <v>11665818</v>
      </c>
      <c r="E65" s="497" t="s">
        <v>56</v>
      </c>
      <c r="F65" s="232" t="s">
        <v>205</v>
      </c>
      <c r="G65" s="227">
        <v>9449900</v>
      </c>
      <c r="H65" s="491" t="s">
        <v>205</v>
      </c>
      <c r="I65" s="466">
        <v>9447043</v>
      </c>
      <c r="J65" s="233"/>
      <c r="K65" s="233"/>
      <c r="L65" s="509" t="s">
        <v>192</v>
      </c>
      <c r="M65" s="458" t="s">
        <v>53</v>
      </c>
      <c r="N65" s="504"/>
      <c r="O65" s="533">
        <v>243619</v>
      </c>
      <c r="P65" s="542" t="s">
        <v>117</v>
      </c>
      <c r="Q65" s="158"/>
    </row>
    <row r="66" spans="1:17" ht="45" customHeight="1" x14ac:dyDescent="0.35">
      <c r="A66" s="446"/>
      <c r="B66" s="80" t="s">
        <v>179</v>
      </c>
      <c r="C66" s="478"/>
      <c r="D66" s="478"/>
      <c r="E66" s="498"/>
      <c r="F66" s="228" t="s">
        <v>206</v>
      </c>
      <c r="G66" s="230">
        <v>9570000</v>
      </c>
      <c r="H66" s="501"/>
      <c r="I66" s="467"/>
      <c r="J66" s="234"/>
      <c r="K66" s="79"/>
      <c r="L66" s="510"/>
      <c r="M66" s="507"/>
      <c r="N66" s="505"/>
      <c r="O66" s="534"/>
      <c r="P66" s="543"/>
      <c r="Q66" s="158"/>
    </row>
    <row r="67" spans="1:17" ht="42.75" customHeight="1" x14ac:dyDescent="0.35">
      <c r="A67" s="446"/>
      <c r="B67" s="80" t="s">
        <v>207</v>
      </c>
      <c r="C67" s="478"/>
      <c r="D67" s="478"/>
      <c r="E67" s="498"/>
      <c r="F67" s="481" t="s">
        <v>208</v>
      </c>
      <c r="G67" s="483">
        <v>10188000</v>
      </c>
      <c r="H67" s="492"/>
      <c r="I67" s="467"/>
      <c r="J67" s="234" t="s">
        <v>54</v>
      </c>
      <c r="K67" s="79" t="s">
        <v>209</v>
      </c>
      <c r="L67" s="510"/>
      <c r="M67" s="507"/>
      <c r="N67" s="505"/>
      <c r="O67" s="534"/>
      <c r="P67" s="543"/>
      <c r="Q67" s="158"/>
    </row>
    <row r="68" spans="1:17" ht="24" customHeight="1" x14ac:dyDescent="0.25">
      <c r="A68" s="446"/>
      <c r="B68" s="80"/>
      <c r="C68" s="478"/>
      <c r="D68" s="478"/>
      <c r="E68" s="498"/>
      <c r="F68" s="481"/>
      <c r="G68" s="483"/>
      <c r="H68" s="492"/>
      <c r="I68" s="467"/>
      <c r="J68" s="234" t="s">
        <v>55</v>
      </c>
      <c r="K68" s="80" t="s">
        <v>210</v>
      </c>
      <c r="L68" s="510"/>
      <c r="M68" s="507"/>
      <c r="N68" s="505"/>
      <c r="O68" s="534"/>
      <c r="P68" s="543"/>
      <c r="Q68" s="158"/>
    </row>
    <row r="69" spans="1:17" ht="33.75" customHeight="1" x14ac:dyDescent="0.25">
      <c r="A69" s="446"/>
      <c r="B69" s="80"/>
      <c r="C69" s="478"/>
      <c r="D69" s="478"/>
      <c r="E69" s="498"/>
      <c r="F69" s="228" t="s">
        <v>211</v>
      </c>
      <c r="G69" s="230">
        <v>10256919</v>
      </c>
      <c r="H69" s="492"/>
      <c r="I69" s="467"/>
      <c r="J69" s="234"/>
      <c r="K69" s="80"/>
      <c r="L69" s="510"/>
      <c r="M69" s="507"/>
      <c r="N69" s="505"/>
      <c r="O69" s="534"/>
      <c r="P69" s="543"/>
      <c r="Q69" s="158"/>
    </row>
    <row r="70" spans="1:17" ht="33" customHeight="1" x14ac:dyDescent="0.25">
      <c r="A70" s="448"/>
      <c r="B70" s="83"/>
      <c r="C70" s="478"/>
      <c r="D70" s="478"/>
      <c r="E70" s="499"/>
      <c r="F70" s="229" t="s">
        <v>76</v>
      </c>
      <c r="G70" s="231">
        <v>11638000</v>
      </c>
      <c r="H70" s="493"/>
      <c r="I70" s="468"/>
      <c r="J70" s="235"/>
      <c r="K70" s="235"/>
      <c r="L70" s="511"/>
      <c r="M70" s="508"/>
      <c r="N70" s="506"/>
      <c r="O70" s="535"/>
      <c r="P70" s="544"/>
      <c r="Q70" s="158"/>
    </row>
    <row r="71" spans="1:17" ht="24" customHeight="1" x14ac:dyDescent="0.25">
      <c r="A71" s="446">
        <v>16</v>
      </c>
      <c r="B71" s="186" t="s">
        <v>314</v>
      </c>
      <c r="C71" s="477">
        <v>934500</v>
      </c>
      <c r="D71" s="477">
        <v>997718</v>
      </c>
      <c r="E71" s="452" t="s">
        <v>56</v>
      </c>
      <c r="F71" s="464" t="s">
        <v>208</v>
      </c>
      <c r="G71" s="467">
        <v>928800</v>
      </c>
      <c r="H71" s="464" t="s">
        <v>208</v>
      </c>
      <c r="I71" s="467">
        <v>928020</v>
      </c>
      <c r="J71" s="187"/>
      <c r="K71" s="187"/>
      <c r="L71" s="455" t="s">
        <v>218</v>
      </c>
      <c r="M71" s="458" t="s">
        <v>53</v>
      </c>
      <c r="N71" s="458"/>
      <c r="O71" s="539">
        <v>243619</v>
      </c>
      <c r="P71" s="536" t="s">
        <v>117</v>
      </c>
      <c r="Q71" s="158"/>
    </row>
    <row r="72" spans="1:17" ht="24" customHeight="1" x14ac:dyDescent="0.35">
      <c r="A72" s="446"/>
      <c r="B72" s="78" t="s">
        <v>213</v>
      </c>
      <c r="C72" s="478"/>
      <c r="D72" s="478"/>
      <c r="E72" s="453"/>
      <c r="F72" s="464"/>
      <c r="G72" s="467"/>
      <c r="H72" s="464"/>
      <c r="I72" s="467"/>
      <c r="J72" s="234" t="s">
        <v>57</v>
      </c>
      <c r="K72" s="79" t="s">
        <v>214</v>
      </c>
      <c r="L72" s="456"/>
      <c r="M72" s="459"/>
      <c r="N72" s="459"/>
      <c r="O72" s="540"/>
      <c r="P72" s="537"/>
      <c r="Q72" s="158"/>
    </row>
    <row r="73" spans="1:17" ht="24" customHeight="1" x14ac:dyDescent="0.25">
      <c r="A73" s="446"/>
      <c r="B73" s="78" t="s">
        <v>215</v>
      </c>
      <c r="C73" s="478"/>
      <c r="D73" s="478"/>
      <c r="E73" s="453"/>
      <c r="F73" s="464"/>
      <c r="G73" s="467"/>
      <c r="H73" s="464"/>
      <c r="I73" s="467"/>
      <c r="J73" s="234" t="s">
        <v>55</v>
      </c>
      <c r="K73" s="80" t="s">
        <v>210</v>
      </c>
      <c r="L73" s="456"/>
      <c r="M73" s="459"/>
      <c r="N73" s="459"/>
      <c r="O73" s="540"/>
      <c r="P73" s="537"/>
      <c r="Q73" s="158"/>
    </row>
    <row r="74" spans="1:17" ht="24" customHeight="1" x14ac:dyDescent="0.25">
      <c r="A74" s="448"/>
      <c r="B74" s="83" t="s">
        <v>216</v>
      </c>
      <c r="C74" s="478"/>
      <c r="D74" s="478"/>
      <c r="E74" s="454"/>
      <c r="F74" s="465"/>
      <c r="G74" s="468"/>
      <c r="H74" s="465"/>
      <c r="I74" s="468"/>
      <c r="J74" s="236"/>
      <c r="K74" s="95"/>
      <c r="L74" s="457"/>
      <c r="M74" s="460"/>
      <c r="N74" s="460"/>
      <c r="O74" s="541"/>
      <c r="P74" s="538"/>
      <c r="Q74" s="158"/>
    </row>
    <row r="75" spans="1:17" ht="24" customHeight="1" x14ac:dyDescent="0.25">
      <c r="A75" s="512">
        <v>17</v>
      </c>
      <c r="B75" s="77" t="s">
        <v>132</v>
      </c>
      <c r="C75" s="449">
        <v>467200</v>
      </c>
      <c r="D75" s="449">
        <v>499490</v>
      </c>
      <c r="E75" s="497" t="s">
        <v>52</v>
      </c>
      <c r="F75" s="439" t="s">
        <v>225</v>
      </c>
      <c r="G75" s="466">
        <v>484512</v>
      </c>
      <c r="H75" s="439" t="s">
        <v>225</v>
      </c>
      <c r="I75" s="466">
        <v>484512</v>
      </c>
      <c r="J75" s="258"/>
      <c r="K75" s="258"/>
      <c r="L75" s="455" t="s">
        <v>257</v>
      </c>
      <c r="M75" s="458" t="s">
        <v>53</v>
      </c>
      <c r="N75" s="473"/>
      <c r="O75" s="539">
        <v>243650</v>
      </c>
      <c r="P75" s="536" t="s">
        <v>117</v>
      </c>
      <c r="Q75" s="158"/>
    </row>
    <row r="76" spans="1:17" ht="24" customHeight="1" x14ac:dyDescent="0.35">
      <c r="A76" s="447"/>
      <c r="B76" s="80" t="s">
        <v>134</v>
      </c>
      <c r="C76" s="450"/>
      <c r="D76" s="450"/>
      <c r="E76" s="498"/>
      <c r="F76" s="479"/>
      <c r="G76" s="467"/>
      <c r="H76" s="479"/>
      <c r="I76" s="467"/>
      <c r="J76" s="259" t="s">
        <v>57</v>
      </c>
      <c r="K76" s="79" t="s">
        <v>226</v>
      </c>
      <c r="L76" s="456"/>
      <c r="M76" s="459"/>
      <c r="N76" s="474"/>
      <c r="O76" s="540"/>
      <c r="P76" s="537"/>
      <c r="Q76" s="158"/>
    </row>
    <row r="77" spans="1:17" ht="24" customHeight="1" x14ac:dyDescent="0.25">
      <c r="A77" s="447"/>
      <c r="B77" s="80" t="s">
        <v>78</v>
      </c>
      <c r="C77" s="450"/>
      <c r="D77" s="450"/>
      <c r="E77" s="498"/>
      <c r="F77" s="479"/>
      <c r="G77" s="467"/>
      <c r="H77" s="479"/>
      <c r="I77" s="467"/>
      <c r="J77" s="259" t="s">
        <v>55</v>
      </c>
      <c r="K77" s="80" t="s">
        <v>227</v>
      </c>
      <c r="L77" s="456"/>
      <c r="M77" s="459"/>
      <c r="N77" s="474"/>
      <c r="O77" s="540"/>
      <c r="P77" s="537"/>
      <c r="Q77" s="158"/>
    </row>
    <row r="78" spans="1:17" ht="24" customHeight="1" x14ac:dyDescent="0.25">
      <c r="A78" s="513"/>
      <c r="B78" s="83" t="s">
        <v>228</v>
      </c>
      <c r="C78" s="451"/>
      <c r="D78" s="451"/>
      <c r="E78" s="499"/>
      <c r="F78" s="480"/>
      <c r="G78" s="468"/>
      <c r="H78" s="480"/>
      <c r="I78" s="468"/>
      <c r="J78" s="260"/>
      <c r="K78" s="260"/>
      <c r="L78" s="457"/>
      <c r="M78" s="460"/>
      <c r="N78" s="475"/>
      <c r="O78" s="541"/>
      <c r="P78" s="538"/>
      <c r="Q78" s="158"/>
    </row>
    <row r="79" spans="1:17" ht="24" customHeight="1" x14ac:dyDescent="0.25">
      <c r="A79" s="512">
        <v>18</v>
      </c>
      <c r="B79" s="77" t="s">
        <v>229</v>
      </c>
      <c r="C79" s="449">
        <v>44000</v>
      </c>
      <c r="D79" s="449">
        <v>47080</v>
      </c>
      <c r="E79" s="497" t="s">
        <v>52</v>
      </c>
      <c r="F79" s="463" t="s">
        <v>230</v>
      </c>
      <c r="G79" s="466">
        <v>47080</v>
      </c>
      <c r="H79" s="514" t="s">
        <v>230</v>
      </c>
      <c r="I79" s="516">
        <v>47080</v>
      </c>
      <c r="J79" s="258"/>
      <c r="K79" s="258"/>
      <c r="L79" s="455" t="s">
        <v>260</v>
      </c>
      <c r="M79" s="458" t="s">
        <v>53</v>
      </c>
      <c r="N79" s="473"/>
      <c r="O79" s="539">
        <v>243650</v>
      </c>
      <c r="P79" s="536" t="s">
        <v>117</v>
      </c>
      <c r="Q79" s="158"/>
    </row>
    <row r="80" spans="1:17" ht="50.25" customHeight="1" x14ac:dyDescent="0.35">
      <c r="A80" s="447"/>
      <c r="B80" s="80" t="s">
        <v>231</v>
      </c>
      <c r="C80" s="450"/>
      <c r="D80" s="450"/>
      <c r="E80" s="498"/>
      <c r="F80" s="464"/>
      <c r="G80" s="467"/>
      <c r="H80" s="501"/>
      <c r="I80" s="517"/>
      <c r="J80" s="259" t="s">
        <v>54</v>
      </c>
      <c r="K80" s="79" t="s">
        <v>232</v>
      </c>
      <c r="L80" s="456"/>
      <c r="M80" s="459"/>
      <c r="N80" s="474"/>
      <c r="O80" s="540"/>
      <c r="P80" s="537"/>
      <c r="Q80" s="158"/>
    </row>
    <row r="81" spans="1:17" ht="33" customHeight="1" x14ac:dyDescent="0.25">
      <c r="A81" s="447"/>
      <c r="B81" s="80" t="s">
        <v>233</v>
      </c>
      <c r="C81" s="450"/>
      <c r="D81" s="450"/>
      <c r="E81" s="498"/>
      <c r="F81" s="259" t="s">
        <v>234</v>
      </c>
      <c r="G81" s="264">
        <v>56496</v>
      </c>
      <c r="H81" s="501"/>
      <c r="I81" s="517"/>
      <c r="J81" s="259" t="s">
        <v>55</v>
      </c>
      <c r="K81" s="80" t="s">
        <v>235</v>
      </c>
      <c r="L81" s="456"/>
      <c r="M81" s="459"/>
      <c r="N81" s="474"/>
      <c r="O81" s="540"/>
      <c r="P81" s="537"/>
      <c r="Q81" s="158"/>
    </row>
    <row r="82" spans="1:17" ht="31.5" customHeight="1" x14ac:dyDescent="0.25">
      <c r="A82" s="513"/>
      <c r="B82" s="83"/>
      <c r="C82" s="451"/>
      <c r="D82" s="451"/>
      <c r="E82" s="499"/>
      <c r="F82" s="260" t="s">
        <v>236</v>
      </c>
      <c r="G82" s="265">
        <v>61204</v>
      </c>
      <c r="H82" s="515"/>
      <c r="I82" s="518"/>
      <c r="J82" s="260"/>
      <c r="K82" s="260"/>
      <c r="L82" s="457"/>
      <c r="M82" s="460"/>
      <c r="N82" s="475"/>
      <c r="O82" s="541"/>
      <c r="P82" s="538"/>
      <c r="Q82" s="158"/>
    </row>
    <row r="83" spans="1:17" ht="24" customHeight="1" x14ac:dyDescent="0.25">
      <c r="A83" s="512">
        <v>19</v>
      </c>
      <c r="B83" s="77" t="s">
        <v>237</v>
      </c>
      <c r="C83" s="449">
        <v>16000</v>
      </c>
      <c r="D83" s="449">
        <v>17120</v>
      </c>
      <c r="E83" s="497" t="s">
        <v>52</v>
      </c>
      <c r="F83" s="439" t="s">
        <v>238</v>
      </c>
      <c r="G83" s="466">
        <v>17120</v>
      </c>
      <c r="H83" s="514" t="s">
        <v>238</v>
      </c>
      <c r="I83" s="516">
        <v>17120</v>
      </c>
      <c r="J83" s="258"/>
      <c r="K83" s="258"/>
      <c r="L83" s="455" t="s">
        <v>262</v>
      </c>
      <c r="M83" s="458" t="s">
        <v>53</v>
      </c>
      <c r="N83" s="473"/>
      <c r="O83" s="539">
        <v>243650</v>
      </c>
      <c r="P83" s="536" t="s">
        <v>117</v>
      </c>
      <c r="Q83" s="158"/>
    </row>
    <row r="84" spans="1:17" ht="24" customHeight="1" x14ac:dyDescent="0.35">
      <c r="A84" s="447"/>
      <c r="B84" s="80" t="s">
        <v>239</v>
      </c>
      <c r="C84" s="450"/>
      <c r="D84" s="450"/>
      <c r="E84" s="498"/>
      <c r="F84" s="479"/>
      <c r="G84" s="467"/>
      <c r="H84" s="501"/>
      <c r="I84" s="517"/>
      <c r="J84" s="259" t="s">
        <v>54</v>
      </c>
      <c r="K84" s="79" t="s">
        <v>240</v>
      </c>
      <c r="L84" s="456"/>
      <c r="M84" s="459"/>
      <c r="N84" s="474"/>
      <c r="O84" s="540"/>
      <c r="P84" s="537"/>
      <c r="Q84" s="158"/>
    </row>
    <row r="85" spans="1:17" ht="33.75" customHeight="1" x14ac:dyDescent="0.25">
      <c r="A85" s="447"/>
      <c r="B85" s="80" t="s">
        <v>241</v>
      </c>
      <c r="C85" s="450"/>
      <c r="D85" s="450"/>
      <c r="E85" s="498"/>
      <c r="F85" s="259" t="s">
        <v>245</v>
      </c>
      <c r="G85" s="264">
        <v>17655</v>
      </c>
      <c r="H85" s="501"/>
      <c r="I85" s="517"/>
      <c r="J85" s="259" t="s">
        <v>55</v>
      </c>
      <c r="K85" s="80" t="s">
        <v>243</v>
      </c>
      <c r="L85" s="456"/>
      <c r="M85" s="459"/>
      <c r="N85" s="474"/>
      <c r="O85" s="540"/>
      <c r="P85" s="537"/>
      <c r="Q85" s="158"/>
    </row>
    <row r="86" spans="1:17" ht="30" customHeight="1" x14ac:dyDescent="0.25">
      <c r="A86" s="513"/>
      <c r="B86" s="83" t="s">
        <v>244</v>
      </c>
      <c r="C86" s="451"/>
      <c r="D86" s="451"/>
      <c r="E86" s="499"/>
      <c r="F86" s="259" t="s">
        <v>242</v>
      </c>
      <c r="G86" s="264">
        <v>18725</v>
      </c>
      <c r="H86" s="515"/>
      <c r="I86" s="518"/>
      <c r="J86" s="260"/>
      <c r="K86" s="260"/>
      <c r="L86" s="457"/>
      <c r="M86" s="460"/>
      <c r="N86" s="475"/>
      <c r="O86" s="541"/>
      <c r="P86" s="538"/>
      <c r="Q86" s="158"/>
    </row>
    <row r="87" spans="1:17" ht="24" customHeight="1" x14ac:dyDescent="0.25">
      <c r="A87" s="445">
        <v>20</v>
      </c>
      <c r="B87" s="77" t="s">
        <v>312</v>
      </c>
      <c r="C87" s="449">
        <v>467200</v>
      </c>
      <c r="D87" s="449">
        <v>423955</v>
      </c>
      <c r="E87" s="452" t="s">
        <v>52</v>
      </c>
      <c r="F87" s="463" t="s">
        <v>178</v>
      </c>
      <c r="G87" s="466">
        <v>417759</v>
      </c>
      <c r="H87" s="463" t="s">
        <v>178</v>
      </c>
      <c r="I87" s="466">
        <v>417759</v>
      </c>
      <c r="J87" s="134"/>
      <c r="K87" s="80"/>
      <c r="L87" s="455" t="s">
        <v>192</v>
      </c>
      <c r="M87" s="458" t="s">
        <v>53</v>
      </c>
      <c r="N87" s="458"/>
      <c r="O87" s="539">
        <v>243650</v>
      </c>
      <c r="P87" s="536" t="s">
        <v>117</v>
      </c>
      <c r="Q87" s="158"/>
    </row>
    <row r="88" spans="1:17" ht="24" customHeight="1" x14ac:dyDescent="0.35">
      <c r="A88" s="446"/>
      <c r="B88" s="80" t="s">
        <v>179</v>
      </c>
      <c r="C88" s="450"/>
      <c r="D88" s="450"/>
      <c r="E88" s="453"/>
      <c r="F88" s="464"/>
      <c r="G88" s="467"/>
      <c r="H88" s="464"/>
      <c r="I88" s="467"/>
      <c r="J88" s="259" t="s">
        <v>57</v>
      </c>
      <c r="K88" s="79" t="s">
        <v>246</v>
      </c>
      <c r="L88" s="456"/>
      <c r="M88" s="459"/>
      <c r="N88" s="459"/>
      <c r="O88" s="540"/>
      <c r="P88" s="537"/>
      <c r="Q88" s="158"/>
    </row>
    <row r="89" spans="1:17" ht="24" customHeight="1" x14ac:dyDescent="0.25">
      <c r="A89" s="447"/>
      <c r="B89" s="80" t="s">
        <v>247</v>
      </c>
      <c r="C89" s="450"/>
      <c r="D89" s="450"/>
      <c r="E89" s="453"/>
      <c r="F89" s="464"/>
      <c r="G89" s="467"/>
      <c r="H89" s="464"/>
      <c r="I89" s="467"/>
      <c r="J89" s="259" t="s">
        <v>55</v>
      </c>
      <c r="K89" s="80" t="s">
        <v>248</v>
      </c>
      <c r="L89" s="456"/>
      <c r="M89" s="459"/>
      <c r="N89" s="459"/>
      <c r="O89" s="540"/>
      <c r="P89" s="537"/>
      <c r="Q89" s="158"/>
    </row>
    <row r="90" spans="1:17" ht="24" customHeight="1" x14ac:dyDescent="0.25">
      <c r="A90" s="448"/>
      <c r="B90" s="81"/>
      <c r="C90" s="451"/>
      <c r="D90" s="451"/>
      <c r="E90" s="454"/>
      <c r="F90" s="465"/>
      <c r="G90" s="468"/>
      <c r="H90" s="465"/>
      <c r="I90" s="468"/>
      <c r="J90" s="82"/>
      <c r="K90" s="83"/>
      <c r="L90" s="457"/>
      <c r="M90" s="460"/>
      <c r="N90" s="460"/>
      <c r="O90" s="541"/>
      <c r="P90" s="538"/>
      <c r="Q90" s="158"/>
    </row>
    <row r="91" spans="1:17" ht="52.5" customHeight="1" x14ac:dyDescent="0.25">
      <c r="A91" s="445">
        <v>21</v>
      </c>
      <c r="B91" s="77" t="s">
        <v>312</v>
      </c>
      <c r="C91" s="477">
        <v>2803700</v>
      </c>
      <c r="D91" s="477">
        <v>1850161</v>
      </c>
      <c r="E91" s="497" t="s">
        <v>56</v>
      </c>
      <c r="F91" s="261" t="s">
        <v>206</v>
      </c>
      <c r="G91" s="262">
        <v>1395000</v>
      </c>
      <c r="H91" s="491" t="s">
        <v>206</v>
      </c>
      <c r="I91" s="466">
        <v>1394592</v>
      </c>
      <c r="J91" s="258"/>
      <c r="K91" s="258"/>
      <c r="L91" s="494" t="s">
        <v>192</v>
      </c>
      <c r="M91" s="458" t="s">
        <v>53</v>
      </c>
      <c r="N91" s="504"/>
      <c r="O91" s="533">
        <v>243650</v>
      </c>
      <c r="P91" s="533">
        <v>243650</v>
      </c>
      <c r="Q91" s="158"/>
    </row>
    <row r="92" spans="1:17" ht="39" customHeight="1" x14ac:dyDescent="0.35">
      <c r="A92" s="446"/>
      <c r="B92" s="80" t="s">
        <v>179</v>
      </c>
      <c r="C92" s="478"/>
      <c r="D92" s="478"/>
      <c r="E92" s="498"/>
      <c r="F92" s="263" t="s">
        <v>76</v>
      </c>
      <c r="G92" s="264">
        <v>1440000</v>
      </c>
      <c r="H92" s="501"/>
      <c r="I92" s="467"/>
      <c r="J92" s="259"/>
      <c r="K92" s="79"/>
      <c r="L92" s="495"/>
      <c r="M92" s="459"/>
      <c r="N92" s="505"/>
      <c r="O92" s="534"/>
      <c r="P92" s="534"/>
      <c r="Q92" s="158"/>
    </row>
    <row r="93" spans="1:17" ht="29.25" customHeight="1" x14ac:dyDescent="0.35">
      <c r="A93" s="446"/>
      <c r="B93" s="80" t="s">
        <v>251</v>
      </c>
      <c r="C93" s="478"/>
      <c r="D93" s="478"/>
      <c r="E93" s="498"/>
      <c r="F93" s="263" t="s">
        <v>252</v>
      </c>
      <c r="G93" s="254">
        <v>1480000</v>
      </c>
      <c r="H93" s="492"/>
      <c r="I93" s="467"/>
      <c r="J93" s="259"/>
      <c r="K93" s="79"/>
      <c r="L93" s="495"/>
      <c r="M93" s="459"/>
      <c r="N93" s="505"/>
      <c r="O93" s="534"/>
      <c r="P93" s="534"/>
      <c r="Q93" s="158"/>
    </row>
    <row r="94" spans="1:17" ht="31.5" customHeight="1" x14ac:dyDescent="0.35">
      <c r="A94" s="446"/>
      <c r="B94" s="80"/>
      <c r="C94" s="478"/>
      <c r="D94" s="478"/>
      <c r="E94" s="498"/>
      <c r="F94" s="263" t="s">
        <v>253</v>
      </c>
      <c r="G94" s="264">
        <v>1515000</v>
      </c>
      <c r="H94" s="492"/>
      <c r="I94" s="467"/>
      <c r="J94" s="259" t="s">
        <v>54</v>
      </c>
      <c r="K94" s="79" t="s">
        <v>254</v>
      </c>
      <c r="L94" s="495"/>
      <c r="M94" s="459"/>
      <c r="N94" s="505"/>
      <c r="O94" s="534"/>
      <c r="P94" s="534"/>
      <c r="Q94" s="158"/>
    </row>
    <row r="95" spans="1:17" ht="24" customHeight="1" x14ac:dyDescent="0.25">
      <c r="A95" s="446"/>
      <c r="B95" s="80"/>
      <c r="C95" s="478"/>
      <c r="D95" s="478"/>
      <c r="E95" s="498"/>
      <c r="F95" s="263" t="s">
        <v>205</v>
      </c>
      <c r="G95" s="254">
        <v>1549000</v>
      </c>
      <c r="H95" s="492"/>
      <c r="I95" s="467"/>
      <c r="J95" s="259" t="s">
        <v>55</v>
      </c>
      <c r="K95" s="80" t="s">
        <v>243</v>
      </c>
      <c r="L95" s="495"/>
      <c r="M95" s="459"/>
      <c r="N95" s="505"/>
      <c r="O95" s="534"/>
      <c r="P95" s="534"/>
      <c r="Q95" s="158"/>
    </row>
    <row r="96" spans="1:17" ht="33.75" customHeight="1" x14ac:dyDescent="0.25">
      <c r="A96" s="446"/>
      <c r="B96" s="80"/>
      <c r="C96" s="478"/>
      <c r="D96" s="478"/>
      <c r="E96" s="498"/>
      <c r="F96" s="263" t="s">
        <v>211</v>
      </c>
      <c r="G96" s="264">
        <v>1578187</v>
      </c>
      <c r="H96" s="492"/>
      <c r="I96" s="467"/>
      <c r="J96" s="259"/>
      <c r="K96" s="80"/>
      <c r="L96" s="495"/>
      <c r="M96" s="459"/>
      <c r="N96" s="505"/>
      <c r="O96" s="534"/>
      <c r="P96" s="534"/>
      <c r="Q96" s="158"/>
    </row>
    <row r="97" spans="1:17" ht="24" customHeight="1" x14ac:dyDescent="0.25">
      <c r="A97" s="446"/>
      <c r="B97" s="80"/>
      <c r="C97" s="478"/>
      <c r="D97" s="478"/>
      <c r="E97" s="498"/>
      <c r="F97" s="481" t="s">
        <v>208</v>
      </c>
      <c r="G97" s="483">
        <v>1610000</v>
      </c>
      <c r="H97" s="492"/>
      <c r="I97" s="467"/>
      <c r="J97" s="259"/>
      <c r="K97" s="80"/>
      <c r="L97" s="495"/>
      <c r="M97" s="459"/>
      <c r="N97" s="505"/>
      <c r="O97" s="534"/>
      <c r="P97" s="534"/>
      <c r="Q97" s="158"/>
    </row>
    <row r="98" spans="1:17" ht="46.5" customHeight="1" x14ac:dyDescent="0.25">
      <c r="A98" s="448"/>
      <c r="B98" s="83"/>
      <c r="C98" s="478"/>
      <c r="D98" s="478"/>
      <c r="E98" s="499"/>
      <c r="F98" s="482"/>
      <c r="G98" s="484"/>
      <c r="H98" s="493"/>
      <c r="I98" s="468"/>
      <c r="J98" s="260"/>
      <c r="K98" s="260"/>
      <c r="L98" s="496"/>
      <c r="M98" s="460"/>
      <c r="N98" s="506"/>
      <c r="O98" s="535"/>
      <c r="P98" s="535"/>
      <c r="Q98" s="158"/>
    </row>
    <row r="99" spans="1:17" ht="24" customHeight="1" x14ac:dyDescent="0.25">
      <c r="A99" s="445">
        <v>22</v>
      </c>
      <c r="B99" s="519" t="s">
        <v>265</v>
      </c>
      <c r="C99" s="449">
        <v>71940</v>
      </c>
      <c r="D99" s="449">
        <v>76975.8</v>
      </c>
      <c r="E99" s="452" t="s">
        <v>52</v>
      </c>
      <c r="F99" s="439" t="s">
        <v>266</v>
      </c>
      <c r="G99" s="466">
        <v>48931.1</v>
      </c>
      <c r="H99" s="439" t="s">
        <v>266</v>
      </c>
      <c r="I99" s="466">
        <v>48931.1</v>
      </c>
      <c r="J99" s="522" t="s">
        <v>267</v>
      </c>
      <c r="K99" s="300"/>
      <c r="L99" s="455" t="s">
        <v>291</v>
      </c>
      <c r="M99" s="458" t="s">
        <v>53</v>
      </c>
      <c r="N99" s="473"/>
      <c r="O99" s="539">
        <v>243678</v>
      </c>
      <c r="P99" s="536" t="s">
        <v>117</v>
      </c>
      <c r="Q99" s="158"/>
    </row>
    <row r="100" spans="1:17" ht="24" customHeight="1" x14ac:dyDescent="0.35">
      <c r="A100" s="446"/>
      <c r="B100" s="520"/>
      <c r="C100" s="450"/>
      <c r="D100" s="450"/>
      <c r="E100" s="453"/>
      <c r="F100" s="479"/>
      <c r="G100" s="467"/>
      <c r="H100" s="479"/>
      <c r="I100" s="467"/>
      <c r="J100" s="481"/>
      <c r="K100" s="79" t="s">
        <v>268</v>
      </c>
      <c r="L100" s="456"/>
      <c r="M100" s="459"/>
      <c r="N100" s="474"/>
      <c r="O100" s="540"/>
      <c r="P100" s="537"/>
      <c r="Q100" s="158"/>
    </row>
    <row r="101" spans="1:17" ht="24" customHeight="1" x14ac:dyDescent="0.25">
      <c r="A101" s="446"/>
      <c r="B101" s="520"/>
      <c r="C101" s="450"/>
      <c r="D101" s="450"/>
      <c r="E101" s="453"/>
      <c r="F101" s="479"/>
      <c r="G101" s="467"/>
      <c r="H101" s="479"/>
      <c r="I101" s="467"/>
      <c r="J101" s="481"/>
      <c r="K101" s="80" t="s">
        <v>269</v>
      </c>
      <c r="L101" s="456"/>
      <c r="M101" s="459"/>
      <c r="N101" s="474"/>
      <c r="O101" s="540"/>
      <c r="P101" s="537"/>
      <c r="Q101" s="158"/>
    </row>
    <row r="102" spans="1:17" ht="24" customHeight="1" x14ac:dyDescent="0.25">
      <c r="A102" s="446"/>
      <c r="B102" s="520"/>
      <c r="C102" s="450"/>
      <c r="D102" s="450"/>
      <c r="E102" s="453"/>
      <c r="F102" s="480"/>
      <c r="G102" s="468"/>
      <c r="H102" s="480"/>
      <c r="I102" s="468"/>
      <c r="J102" s="482"/>
      <c r="K102" s="302"/>
      <c r="L102" s="457"/>
      <c r="M102" s="460"/>
      <c r="N102" s="475"/>
      <c r="O102" s="541"/>
      <c r="P102" s="538"/>
      <c r="Q102" s="158"/>
    </row>
    <row r="103" spans="1:17" ht="24" customHeight="1" x14ac:dyDescent="0.25">
      <c r="A103" s="446"/>
      <c r="B103" s="520"/>
      <c r="C103" s="450"/>
      <c r="D103" s="450"/>
      <c r="E103" s="453"/>
      <c r="F103" s="463" t="s">
        <v>270</v>
      </c>
      <c r="G103" s="466">
        <v>28044.7</v>
      </c>
      <c r="H103" s="463" t="s">
        <v>270</v>
      </c>
      <c r="I103" s="466">
        <v>28044.7</v>
      </c>
      <c r="J103" s="522" t="s">
        <v>267</v>
      </c>
      <c r="K103" s="300"/>
      <c r="L103" s="455" t="s">
        <v>291</v>
      </c>
      <c r="M103" s="458" t="s">
        <v>53</v>
      </c>
      <c r="N103" s="473"/>
      <c r="O103" s="539">
        <v>243678</v>
      </c>
      <c r="P103" s="536" t="s">
        <v>117</v>
      </c>
      <c r="Q103" s="158"/>
    </row>
    <row r="104" spans="1:17" ht="24" customHeight="1" x14ac:dyDescent="0.35">
      <c r="A104" s="446"/>
      <c r="B104" s="520"/>
      <c r="C104" s="450"/>
      <c r="D104" s="450"/>
      <c r="E104" s="453"/>
      <c r="F104" s="464"/>
      <c r="G104" s="467"/>
      <c r="H104" s="464"/>
      <c r="I104" s="467"/>
      <c r="J104" s="481"/>
      <c r="K104" s="79" t="s">
        <v>271</v>
      </c>
      <c r="L104" s="456"/>
      <c r="M104" s="459"/>
      <c r="N104" s="474"/>
      <c r="O104" s="540"/>
      <c r="P104" s="537"/>
      <c r="Q104" s="158"/>
    </row>
    <row r="105" spans="1:17" ht="24" customHeight="1" x14ac:dyDescent="0.25">
      <c r="A105" s="446"/>
      <c r="B105" s="520"/>
      <c r="C105" s="450"/>
      <c r="D105" s="450"/>
      <c r="E105" s="453"/>
      <c r="F105" s="464"/>
      <c r="G105" s="467"/>
      <c r="H105" s="464"/>
      <c r="I105" s="467"/>
      <c r="J105" s="481"/>
      <c r="K105" s="80" t="s">
        <v>269</v>
      </c>
      <c r="L105" s="456"/>
      <c r="M105" s="459"/>
      <c r="N105" s="474"/>
      <c r="O105" s="540"/>
      <c r="P105" s="537"/>
      <c r="Q105" s="158"/>
    </row>
    <row r="106" spans="1:17" ht="24" customHeight="1" x14ac:dyDescent="0.25">
      <c r="A106" s="448"/>
      <c r="B106" s="521"/>
      <c r="C106" s="451"/>
      <c r="D106" s="451"/>
      <c r="E106" s="454"/>
      <c r="F106" s="465"/>
      <c r="G106" s="468"/>
      <c r="H106" s="465"/>
      <c r="I106" s="468"/>
      <c r="J106" s="482"/>
      <c r="K106" s="302"/>
      <c r="L106" s="457"/>
      <c r="M106" s="460"/>
      <c r="N106" s="475"/>
      <c r="O106" s="541"/>
      <c r="P106" s="538"/>
      <c r="Q106" s="158"/>
    </row>
    <row r="107" spans="1:17" ht="24" customHeight="1" x14ac:dyDescent="0.25">
      <c r="A107" s="512">
        <v>23</v>
      </c>
      <c r="B107" s="77" t="s">
        <v>312</v>
      </c>
      <c r="C107" s="449">
        <v>467200</v>
      </c>
      <c r="D107" s="449">
        <v>473402</v>
      </c>
      <c r="E107" s="497" t="s">
        <v>52</v>
      </c>
      <c r="F107" s="439" t="s">
        <v>272</v>
      </c>
      <c r="G107" s="466">
        <v>463749</v>
      </c>
      <c r="H107" s="439" t="s">
        <v>272</v>
      </c>
      <c r="I107" s="466">
        <v>463749</v>
      </c>
      <c r="J107" s="300"/>
      <c r="K107" s="300"/>
      <c r="L107" s="455" t="s">
        <v>192</v>
      </c>
      <c r="M107" s="458" t="s">
        <v>53</v>
      </c>
      <c r="N107" s="473"/>
      <c r="O107" s="539">
        <v>243678</v>
      </c>
      <c r="P107" s="536" t="s">
        <v>117</v>
      </c>
      <c r="Q107" s="158"/>
    </row>
    <row r="108" spans="1:17" ht="24" customHeight="1" x14ac:dyDescent="0.35">
      <c r="A108" s="447"/>
      <c r="B108" s="80" t="s">
        <v>179</v>
      </c>
      <c r="C108" s="450"/>
      <c r="D108" s="450"/>
      <c r="E108" s="498"/>
      <c r="F108" s="479"/>
      <c r="G108" s="467"/>
      <c r="H108" s="479"/>
      <c r="I108" s="467"/>
      <c r="J108" s="301" t="s">
        <v>57</v>
      </c>
      <c r="K108" s="79" t="s">
        <v>273</v>
      </c>
      <c r="L108" s="456"/>
      <c r="M108" s="459"/>
      <c r="N108" s="474"/>
      <c r="O108" s="540"/>
      <c r="P108" s="537"/>
      <c r="Q108" s="158"/>
    </row>
    <row r="109" spans="1:17" ht="24" customHeight="1" x14ac:dyDescent="0.25">
      <c r="A109" s="447"/>
      <c r="B109" s="80" t="s">
        <v>274</v>
      </c>
      <c r="C109" s="450"/>
      <c r="D109" s="450"/>
      <c r="E109" s="498"/>
      <c r="F109" s="479"/>
      <c r="G109" s="467"/>
      <c r="H109" s="479"/>
      <c r="I109" s="467"/>
      <c r="J109" s="301" t="s">
        <v>55</v>
      </c>
      <c r="K109" s="80" t="s">
        <v>275</v>
      </c>
      <c r="L109" s="456"/>
      <c r="M109" s="459"/>
      <c r="N109" s="474"/>
      <c r="O109" s="540"/>
      <c r="P109" s="537"/>
      <c r="Q109" s="158"/>
    </row>
    <row r="110" spans="1:17" ht="24" customHeight="1" x14ac:dyDescent="0.25">
      <c r="A110" s="513"/>
      <c r="B110" s="83"/>
      <c r="C110" s="451"/>
      <c r="D110" s="451"/>
      <c r="E110" s="499"/>
      <c r="F110" s="480"/>
      <c r="G110" s="468"/>
      <c r="H110" s="480"/>
      <c r="I110" s="468"/>
      <c r="J110" s="302"/>
      <c r="K110" s="302"/>
      <c r="L110" s="457"/>
      <c r="M110" s="460"/>
      <c r="N110" s="475"/>
      <c r="O110" s="541"/>
      <c r="P110" s="538"/>
      <c r="Q110" s="158"/>
    </row>
    <row r="111" spans="1:17" ht="24" customHeight="1" x14ac:dyDescent="0.25">
      <c r="A111" s="445">
        <v>24</v>
      </c>
      <c r="B111" s="77" t="s">
        <v>312</v>
      </c>
      <c r="C111" s="449">
        <v>467200</v>
      </c>
      <c r="D111" s="449">
        <v>407227</v>
      </c>
      <c r="E111" s="452" t="s">
        <v>52</v>
      </c>
      <c r="F111" s="463" t="s">
        <v>253</v>
      </c>
      <c r="G111" s="466">
        <v>399217</v>
      </c>
      <c r="H111" s="463" t="s">
        <v>253</v>
      </c>
      <c r="I111" s="466">
        <v>399217</v>
      </c>
      <c r="J111" s="134"/>
      <c r="K111" s="80"/>
      <c r="L111" s="455" t="s">
        <v>192</v>
      </c>
      <c r="M111" s="458" t="s">
        <v>53</v>
      </c>
      <c r="N111" s="458"/>
      <c r="O111" s="539">
        <v>243678</v>
      </c>
      <c r="P111" s="536" t="s">
        <v>117</v>
      </c>
      <c r="Q111" s="158"/>
    </row>
    <row r="112" spans="1:17" ht="24" customHeight="1" x14ac:dyDescent="0.35">
      <c r="A112" s="446"/>
      <c r="B112" s="80" t="s">
        <v>179</v>
      </c>
      <c r="C112" s="450"/>
      <c r="D112" s="450"/>
      <c r="E112" s="453"/>
      <c r="F112" s="464"/>
      <c r="G112" s="467"/>
      <c r="H112" s="464"/>
      <c r="I112" s="467"/>
      <c r="J112" s="301" t="s">
        <v>57</v>
      </c>
      <c r="K112" s="79" t="s">
        <v>276</v>
      </c>
      <c r="L112" s="456"/>
      <c r="M112" s="459"/>
      <c r="N112" s="459"/>
      <c r="O112" s="540"/>
      <c r="P112" s="537"/>
      <c r="Q112" s="158"/>
    </row>
    <row r="113" spans="1:17" ht="24" customHeight="1" x14ac:dyDescent="0.25">
      <c r="A113" s="447"/>
      <c r="B113" s="80" t="s">
        <v>277</v>
      </c>
      <c r="C113" s="450"/>
      <c r="D113" s="450"/>
      <c r="E113" s="453"/>
      <c r="F113" s="464"/>
      <c r="G113" s="467"/>
      <c r="H113" s="464"/>
      <c r="I113" s="467"/>
      <c r="J113" s="301" t="s">
        <v>55</v>
      </c>
      <c r="K113" s="80" t="s">
        <v>278</v>
      </c>
      <c r="L113" s="456"/>
      <c r="M113" s="459"/>
      <c r="N113" s="459"/>
      <c r="O113" s="540"/>
      <c r="P113" s="537"/>
      <c r="Q113" s="158"/>
    </row>
    <row r="114" spans="1:17" ht="24" customHeight="1" x14ac:dyDescent="0.25">
      <c r="A114" s="448"/>
      <c r="B114" s="81"/>
      <c r="C114" s="451"/>
      <c r="D114" s="451"/>
      <c r="E114" s="454"/>
      <c r="F114" s="465"/>
      <c r="G114" s="468"/>
      <c r="H114" s="465"/>
      <c r="I114" s="468"/>
      <c r="J114" s="82"/>
      <c r="K114" s="83"/>
      <c r="L114" s="457"/>
      <c r="M114" s="460"/>
      <c r="N114" s="460"/>
      <c r="O114" s="541"/>
      <c r="P114" s="538"/>
      <c r="Q114" s="158"/>
    </row>
    <row r="115" spans="1:17" ht="29.25" customHeight="1" x14ac:dyDescent="0.25">
      <c r="A115" s="445">
        <v>25</v>
      </c>
      <c r="B115" s="77" t="s">
        <v>312</v>
      </c>
      <c r="C115" s="449">
        <v>6540000</v>
      </c>
      <c r="D115" s="477">
        <v>6439053</v>
      </c>
      <c r="E115" s="497" t="s">
        <v>56</v>
      </c>
      <c r="F115" s="303" t="s">
        <v>211</v>
      </c>
      <c r="G115" s="304">
        <v>4900000</v>
      </c>
      <c r="H115" s="491" t="s">
        <v>211</v>
      </c>
      <c r="I115" s="466">
        <v>4899370</v>
      </c>
      <c r="J115" s="300"/>
      <c r="K115" s="300"/>
      <c r="L115" s="494" t="s">
        <v>192</v>
      </c>
      <c r="M115" s="458" t="s">
        <v>53</v>
      </c>
      <c r="N115" s="473"/>
      <c r="O115" s="533">
        <v>243678</v>
      </c>
      <c r="P115" s="542" t="s">
        <v>117</v>
      </c>
      <c r="Q115" s="158"/>
    </row>
    <row r="116" spans="1:17" ht="31.5" customHeight="1" x14ac:dyDescent="0.35">
      <c r="A116" s="446"/>
      <c r="B116" s="80" t="s">
        <v>179</v>
      </c>
      <c r="C116" s="450"/>
      <c r="D116" s="478"/>
      <c r="E116" s="498"/>
      <c r="F116" s="306" t="s">
        <v>205</v>
      </c>
      <c r="G116" s="308">
        <v>5408500</v>
      </c>
      <c r="H116" s="501"/>
      <c r="I116" s="467"/>
      <c r="J116" s="301"/>
      <c r="K116" s="79"/>
      <c r="L116" s="495"/>
      <c r="M116" s="459"/>
      <c r="N116" s="474"/>
      <c r="O116" s="534"/>
      <c r="P116" s="543"/>
      <c r="Q116" s="158"/>
    </row>
    <row r="117" spans="1:17" ht="30" customHeight="1" x14ac:dyDescent="0.35">
      <c r="A117" s="446"/>
      <c r="B117" s="80" t="s">
        <v>280</v>
      </c>
      <c r="C117" s="450"/>
      <c r="D117" s="478"/>
      <c r="E117" s="498"/>
      <c r="F117" s="306" t="s">
        <v>281</v>
      </c>
      <c r="G117" s="254">
        <v>5650000</v>
      </c>
      <c r="H117" s="492"/>
      <c r="I117" s="467"/>
      <c r="J117" s="301" t="s">
        <v>54</v>
      </c>
      <c r="K117" s="79" t="s">
        <v>282</v>
      </c>
      <c r="L117" s="495"/>
      <c r="M117" s="459"/>
      <c r="N117" s="474"/>
      <c r="O117" s="534"/>
      <c r="P117" s="543"/>
      <c r="Q117" s="158"/>
    </row>
    <row r="118" spans="1:17" ht="24" customHeight="1" x14ac:dyDescent="0.25">
      <c r="A118" s="446"/>
      <c r="B118" s="80"/>
      <c r="C118" s="450"/>
      <c r="D118" s="478"/>
      <c r="E118" s="498"/>
      <c r="F118" s="481" t="s">
        <v>208</v>
      </c>
      <c r="G118" s="483">
        <v>5700000</v>
      </c>
      <c r="H118" s="492"/>
      <c r="I118" s="467"/>
      <c r="J118" s="301" t="s">
        <v>55</v>
      </c>
      <c r="K118" s="80" t="s">
        <v>283</v>
      </c>
      <c r="L118" s="495"/>
      <c r="M118" s="459"/>
      <c r="N118" s="474"/>
      <c r="O118" s="534"/>
      <c r="P118" s="543"/>
      <c r="Q118" s="158"/>
    </row>
    <row r="119" spans="1:17" ht="47.25" customHeight="1" x14ac:dyDescent="0.25">
      <c r="A119" s="446"/>
      <c r="B119" s="80"/>
      <c r="C119" s="450"/>
      <c r="D119" s="478"/>
      <c r="E119" s="498"/>
      <c r="F119" s="481"/>
      <c r="G119" s="483"/>
      <c r="H119" s="492"/>
      <c r="I119" s="467"/>
      <c r="J119" s="301"/>
      <c r="K119" s="80"/>
      <c r="L119" s="495"/>
      <c r="M119" s="459"/>
      <c r="N119" s="474"/>
      <c r="O119" s="534"/>
      <c r="P119" s="543"/>
      <c r="Q119" s="158"/>
    </row>
    <row r="120" spans="1:17" ht="33.75" customHeight="1" x14ac:dyDescent="0.25">
      <c r="A120" s="448"/>
      <c r="B120" s="83"/>
      <c r="C120" s="451"/>
      <c r="D120" s="478"/>
      <c r="E120" s="499"/>
      <c r="F120" s="307" t="s">
        <v>284</v>
      </c>
      <c r="G120" s="309">
        <v>6295200</v>
      </c>
      <c r="H120" s="493"/>
      <c r="I120" s="468"/>
      <c r="J120" s="302"/>
      <c r="K120" s="83"/>
      <c r="L120" s="496"/>
      <c r="M120" s="460"/>
      <c r="N120" s="475"/>
      <c r="O120" s="535"/>
      <c r="P120" s="544"/>
      <c r="Q120" s="158"/>
    </row>
    <row r="121" spans="1:17" ht="44.25" customHeight="1" x14ac:dyDescent="0.25">
      <c r="A121" s="445">
        <v>26</v>
      </c>
      <c r="B121" s="77" t="s">
        <v>312</v>
      </c>
      <c r="C121" s="477">
        <v>6540000</v>
      </c>
      <c r="D121" s="477">
        <v>5871339</v>
      </c>
      <c r="E121" s="452" t="s">
        <v>56</v>
      </c>
      <c r="F121" s="283" t="s">
        <v>206</v>
      </c>
      <c r="G121" s="304">
        <v>4380000</v>
      </c>
      <c r="H121" s="491" t="s">
        <v>206</v>
      </c>
      <c r="I121" s="525">
        <v>4379388</v>
      </c>
      <c r="J121" s="76"/>
      <c r="K121" s="77"/>
      <c r="L121" s="494" t="s">
        <v>192</v>
      </c>
      <c r="M121" s="458" t="s">
        <v>53</v>
      </c>
      <c r="N121" s="473"/>
      <c r="O121" s="533">
        <v>243678</v>
      </c>
      <c r="P121" s="542" t="s">
        <v>117</v>
      </c>
      <c r="Q121" s="158"/>
    </row>
    <row r="122" spans="1:17" ht="27.75" customHeight="1" x14ac:dyDescent="0.25">
      <c r="A122" s="446"/>
      <c r="B122" s="80" t="s">
        <v>179</v>
      </c>
      <c r="C122" s="478"/>
      <c r="D122" s="478"/>
      <c r="E122" s="453"/>
      <c r="F122" s="306" t="s">
        <v>205</v>
      </c>
      <c r="G122" s="308">
        <v>4898900</v>
      </c>
      <c r="H122" s="492"/>
      <c r="I122" s="526"/>
      <c r="J122" s="134"/>
      <c r="K122" s="80"/>
      <c r="L122" s="495"/>
      <c r="M122" s="459"/>
      <c r="N122" s="474"/>
      <c r="O122" s="534"/>
      <c r="P122" s="543"/>
      <c r="Q122" s="158"/>
    </row>
    <row r="123" spans="1:17" ht="33" customHeight="1" x14ac:dyDescent="0.35">
      <c r="A123" s="446"/>
      <c r="B123" s="80" t="s">
        <v>285</v>
      </c>
      <c r="C123" s="478"/>
      <c r="D123" s="478"/>
      <c r="E123" s="453"/>
      <c r="F123" s="284" t="s">
        <v>211</v>
      </c>
      <c r="G123" s="308">
        <v>5115000</v>
      </c>
      <c r="H123" s="492"/>
      <c r="I123" s="526"/>
      <c r="J123" s="301" t="s">
        <v>54</v>
      </c>
      <c r="K123" s="79" t="s">
        <v>286</v>
      </c>
      <c r="L123" s="495"/>
      <c r="M123" s="459"/>
      <c r="N123" s="474"/>
      <c r="O123" s="534"/>
      <c r="P123" s="543"/>
      <c r="Q123" s="158"/>
    </row>
    <row r="124" spans="1:17" ht="40.5" customHeight="1" x14ac:dyDescent="0.25">
      <c r="A124" s="446"/>
      <c r="B124" s="148"/>
      <c r="C124" s="478"/>
      <c r="D124" s="478"/>
      <c r="E124" s="453"/>
      <c r="F124" s="481" t="s">
        <v>208</v>
      </c>
      <c r="G124" s="483">
        <v>5400000</v>
      </c>
      <c r="H124" s="492"/>
      <c r="I124" s="526"/>
      <c r="J124" s="301" t="s">
        <v>55</v>
      </c>
      <c r="K124" s="285" t="s">
        <v>269</v>
      </c>
      <c r="L124" s="495"/>
      <c r="M124" s="459"/>
      <c r="N124" s="474"/>
      <c r="O124" s="534"/>
      <c r="P124" s="543"/>
      <c r="Q124" s="158"/>
    </row>
    <row r="125" spans="1:17" ht="24" customHeight="1" x14ac:dyDescent="0.25">
      <c r="A125" s="446"/>
      <c r="B125" s="148"/>
      <c r="C125" s="478"/>
      <c r="D125" s="478"/>
      <c r="E125" s="453"/>
      <c r="F125" s="481"/>
      <c r="G125" s="483"/>
      <c r="H125" s="492"/>
      <c r="I125" s="526"/>
      <c r="J125" s="134"/>
      <c r="K125" s="80"/>
      <c r="L125" s="495"/>
      <c r="M125" s="459"/>
      <c r="N125" s="474"/>
      <c r="O125" s="534"/>
      <c r="P125" s="543"/>
      <c r="Q125" s="158"/>
    </row>
    <row r="126" spans="1:17" ht="39.75" customHeight="1" x14ac:dyDescent="0.25">
      <c r="A126" s="448"/>
      <c r="B126" s="81"/>
      <c r="C126" s="478"/>
      <c r="D126" s="478"/>
      <c r="E126" s="454"/>
      <c r="F126" s="286" t="s">
        <v>281</v>
      </c>
      <c r="G126" s="309">
        <v>5500000</v>
      </c>
      <c r="H126" s="493"/>
      <c r="I126" s="526"/>
      <c r="J126" s="82"/>
      <c r="K126" s="83"/>
      <c r="L126" s="496"/>
      <c r="M126" s="460"/>
      <c r="N126" s="475"/>
      <c r="O126" s="535"/>
      <c r="P126" s="544"/>
      <c r="Q126" s="158"/>
    </row>
    <row r="127" spans="1:17" ht="33" customHeight="1" x14ac:dyDescent="0.25">
      <c r="A127" s="446">
        <v>27</v>
      </c>
      <c r="B127" s="77" t="s">
        <v>312</v>
      </c>
      <c r="C127" s="450">
        <v>11214000</v>
      </c>
      <c r="D127" s="450">
        <v>11296626</v>
      </c>
      <c r="E127" s="453" t="s">
        <v>56</v>
      </c>
      <c r="F127" s="287" t="s">
        <v>211</v>
      </c>
      <c r="G127" s="305">
        <v>8996000</v>
      </c>
      <c r="H127" s="492" t="s">
        <v>211</v>
      </c>
      <c r="I127" s="467">
        <v>8991812</v>
      </c>
      <c r="J127" s="134"/>
      <c r="K127" s="80"/>
      <c r="L127" s="495" t="s">
        <v>192</v>
      </c>
      <c r="M127" s="459" t="s">
        <v>53</v>
      </c>
      <c r="N127" s="505"/>
      <c r="O127" s="533">
        <v>243678</v>
      </c>
      <c r="P127" s="536" t="s">
        <v>117</v>
      </c>
      <c r="Q127" s="158"/>
    </row>
    <row r="128" spans="1:17" ht="31.5" customHeight="1" x14ac:dyDescent="0.25">
      <c r="A128" s="446"/>
      <c r="B128" s="80" t="s">
        <v>179</v>
      </c>
      <c r="C128" s="523"/>
      <c r="D128" s="523"/>
      <c r="E128" s="453"/>
      <c r="F128" s="481" t="s">
        <v>208</v>
      </c>
      <c r="G128" s="483">
        <v>9700000</v>
      </c>
      <c r="H128" s="492"/>
      <c r="I128" s="467"/>
      <c r="J128" s="134"/>
      <c r="K128" s="80"/>
      <c r="L128" s="495"/>
      <c r="M128" s="459"/>
      <c r="N128" s="505"/>
      <c r="O128" s="534"/>
      <c r="P128" s="537"/>
      <c r="Q128" s="158"/>
    </row>
    <row r="129" spans="1:17" ht="43.5" customHeight="1" x14ac:dyDescent="0.35">
      <c r="A129" s="446"/>
      <c r="B129" s="80" t="s">
        <v>287</v>
      </c>
      <c r="C129" s="523"/>
      <c r="D129" s="523"/>
      <c r="E129" s="453"/>
      <c r="F129" s="481"/>
      <c r="G129" s="483"/>
      <c r="H129" s="492"/>
      <c r="I129" s="467"/>
      <c r="J129" s="301" t="s">
        <v>54</v>
      </c>
      <c r="K129" s="79" t="s">
        <v>288</v>
      </c>
      <c r="L129" s="495"/>
      <c r="M129" s="459"/>
      <c r="N129" s="505"/>
      <c r="O129" s="534"/>
      <c r="P129" s="537"/>
      <c r="Q129" s="158"/>
    </row>
    <row r="130" spans="1:17" ht="35.25" customHeight="1" x14ac:dyDescent="0.25">
      <c r="A130" s="446"/>
      <c r="B130" s="148"/>
      <c r="C130" s="523"/>
      <c r="D130" s="523"/>
      <c r="E130" s="453"/>
      <c r="F130" s="306" t="s">
        <v>205</v>
      </c>
      <c r="G130" s="308">
        <v>9820000</v>
      </c>
      <c r="H130" s="492"/>
      <c r="I130" s="467"/>
      <c r="J130" s="301" t="s">
        <v>55</v>
      </c>
      <c r="K130" s="80" t="s">
        <v>269</v>
      </c>
      <c r="L130" s="495"/>
      <c r="M130" s="459"/>
      <c r="N130" s="505"/>
      <c r="O130" s="534"/>
      <c r="P130" s="537"/>
      <c r="Q130" s="158"/>
    </row>
    <row r="131" spans="1:17" ht="33.75" customHeight="1" x14ac:dyDescent="0.25">
      <c r="A131" s="448"/>
      <c r="B131" s="81"/>
      <c r="C131" s="524"/>
      <c r="D131" s="524"/>
      <c r="E131" s="454"/>
      <c r="F131" s="286" t="s">
        <v>284</v>
      </c>
      <c r="G131" s="309">
        <v>10599000</v>
      </c>
      <c r="H131" s="493"/>
      <c r="I131" s="468"/>
      <c r="J131" s="82"/>
      <c r="K131" s="83"/>
      <c r="L131" s="496"/>
      <c r="M131" s="460"/>
      <c r="N131" s="506"/>
      <c r="O131" s="535"/>
      <c r="P131" s="538"/>
      <c r="Q131" s="158"/>
    </row>
    <row r="132" spans="1:17" ht="24" customHeight="1" x14ac:dyDescent="0.25">
      <c r="A132" s="512">
        <v>28</v>
      </c>
      <c r="B132" s="77" t="s">
        <v>312</v>
      </c>
      <c r="C132" s="449">
        <v>467200</v>
      </c>
      <c r="D132" s="449">
        <v>476731</v>
      </c>
      <c r="E132" s="497" t="s">
        <v>52</v>
      </c>
      <c r="F132" s="439" t="s">
        <v>293</v>
      </c>
      <c r="G132" s="466">
        <v>468025</v>
      </c>
      <c r="H132" s="439" t="s">
        <v>293</v>
      </c>
      <c r="I132" s="466">
        <v>468025</v>
      </c>
      <c r="J132" s="325"/>
      <c r="K132" s="325"/>
      <c r="L132" s="455" t="s">
        <v>192</v>
      </c>
      <c r="M132" s="458" t="s">
        <v>53</v>
      </c>
      <c r="N132" s="473"/>
      <c r="O132" s="539">
        <v>243709</v>
      </c>
      <c r="P132" s="536" t="s">
        <v>117</v>
      </c>
      <c r="Q132" s="158"/>
    </row>
    <row r="133" spans="1:17" ht="24" customHeight="1" x14ac:dyDescent="0.35">
      <c r="A133" s="447"/>
      <c r="B133" s="80" t="s">
        <v>179</v>
      </c>
      <c r="C133" s="450"/>
      <c r="D133" s="450"/>
      <c r="E133" s="498"/>
      <c r="F133" s="479"/>
      <c r="G133" s="467"/>
      <c r="H133" s="479"/>
      <c r="I133" s="467"/>
      <c r="J133" s="326" t="s">
        <v>57</v>
      </c>
      <c r="K133" s="79" t="s">
        <v>294</v>
      </c>
      <c r="L133" s="456"/>
      <c r="M133" s="459"/>
      <c r="N133" s="474"/>
      <c r="O133" s="540"/>
      <c r="P133" s="537"/>
      <c r="Q133" s="158"/>
    </row>
    <row r="134" spans="1:17" ht="24" customHeight="1" x14ac:dyDescent="0.25">
      <c r="A134" s="447"/>
      <c r="B134" s="80" t="s">
        <v>295</v>
      </c>
      <c r="C134" s="450"/>
      <c r="D134" s="450"/>
      <c r="E134" s="498"/>
      <c r="F134" s="479"/>
      <c r="G134" s="467"/>
      <c r="H134" s="479"/>
      <c r="I134" s="467"/>
      <c r="J134" s="326" t="s">
        <v>55</v>
      </c>
      <c r="K134" s="80" t="s">
        <v>296</v>
      </c>
      <c r="L134" s="456"/>
      <c r="M134" s="459"/>
      <c r="N134" s="474"/>
      <c r="O134" s="540"/>
      <c r="P134" s="537"/>
      <c r="Q134" s="158"/>
    </row>
    <row r="135" spans="1:17" ht="24" customHeight="1" x14ac:dyDescent="0.25">
      <c r="A135" s="513"/>
      <c r="B135" s="83"/>
      <c r="C135" s="451"/>
      <c r="D135" s="451"/>
      <c r="E135" s="499"/>
      <c r="F135" s="480"/>
      <c r="G135" s="468"/>
      <c r="H135" s="480"/>
      <c r="I135" s="468"/>
      <c r="J135" s="327"/>
      <c r="K135" s="327"/>
      <c r="L135" s="457"/>
      <c r="M135" s="460"/>
      <c r="N135" s="475"/>
      <c r="O135" s="541"/>
      <c r="P135" s="538"/>
      <c r="Q135" s="158"/>
    </row>
    <row r="136" spans="1:17" ht="24" customHeight="1" x14ac:dyDescent="0.25">
      <c r="A136" s="445">
        <v>29</v>
      </c>
      <c r="B136" s="77" t="s">
        <v>312</v>
      </c>
      <c r="C136" s="449">
        <v>350000</v>
      </c>
      <c r="D136" s="449">
        <v>321497</v>
      </c>
      <c r="E136" s="452" t="s">
        <v>52</v>
      </c>
      <c r="F136" s="463" t="s">
        <v>76</v>
      </c>
      <c r="G136" s="466">
        <v>313020</v>
      </c>
      <c r="H136" s="463" t="s">
        <v>76</v>
      </c>
      <c r="I136" s="466">
        <v>313020</v>
      </c>
      <c r="J136" s="134"/>
      <c r="K136" s="80"/>
      <c r="L136" s="455" t="s">
        <v>192</v>
      </c>
      <c r="M136" s="458" t="s">
        <v>53</v>
      </c>
      <c r="N136" s="473"/>
      <c r="O136" s="539">
        <v>243709</v>
      </c>
      <c r="P136" s="536" t="s">
        <v>117</v>
      </c>
      <c r="Q136" s="158"/>
    </row>
    <row r="137" spans="1:17" ht="24" customHeight="1" x14ac:dyDescent="0.35">
      <c r="A137" s="446"/>
      <c r="B137" s="80" t="s">
        <v>179</v>
      </c>
      <c r="C137" s="450"/>
      <c r="D137" s="450"/>
      <c r="E137" s="453"/>
      <c r="F137" s="464"/>
      <c r="G137" s="467"/>
      <c r="H137" s="464"/>
      <c r="I137" s="467"/>
      <c r="J137" s="326" t="s">
        <v>57</v>
      </c>
      <c r="K137" s="79" t="s">
        <v>297</v>
      </c>
      <c r="L137" s="456"/>
      <c r="M137" s="459"/>
      <c r="N137" s="474"/>
      <c r="O137" s="540"/>
      <c r="P137" s="537"/>
      <c r="Q137" s="158"/>
    </row>
    <row r="138" spans="1:17" ht="24" customHeight="1" x14ac:dyDescent="0.25">
      <c r="A138" s="447"/>
      <c r="B138" s="80" t="s">
        <v>298</v>
      </c>
      <c r="C138" s="450"/>
      <c r="D138" s="450"/>
      <c r="E138" s="453"/>
      <c r="F138" s="464"/>
      <c r="G138" s="467"/>
      <c r="H138" s="464"/>
      <c r="I138" s="467"/>
      <c r="J138" s="326" t="s">
        <v>55</v>
      </c>
      <c r="K138" s="80" t="s">
        <v>313</v>
      </c>
      <c r="L138" s="456"/>
      <c r="M138" s="459"/>
      <c r="N138" s="474"/>
      <c r="O138" s="540"/>
      <c r="P138" s="537"/>
      <c r="Q138" s="158"/>
    </row>
    <row r="139" spans="1:17" ht="24" customHeight="1" x14ac:dyDescent="0.25">
      <c r="A139" s="448"/>
      <c r="B139" s="81"/>
      <c r="C139" s="451"/>
      <c r="D139" s="451"/>
      <c r="E139" s="454"/>
      <c r="F139" s="465"/>
      <c r="G139" s="468"/>
      <c r="H139" s="465"/>
      <c r="I139" s="468"/>
      <c r="J139" s="82"/>
      <c r="K139" s="83"/>
      <c r="L139" s="457"/>
      <c r="M139" s="460"/>
      <c r="N139" s="475"/>
      <c r="O139" s="541"/>
      <c r="P139" s="538"/>
      <c r="Q139" s="158"/>
    </row>
    <row r="140" spans="1:17" ht="41.25" customHeight="1" x14ac:dyDescent="0.25">
      <c r="A140" s="445">
        <v>30</v>
      </c>
      <c r="B140" s="77" t="s">
        <v>312</v>
      </c>
      <c r="C140" s="449">
        <v>3271000</v>
      </c>
      <c r="D140" s="477">
        <v>3227940</v>
      </c>
      <c r="E140" s="497" t="s">
        <v>56</v>
      </c>
      <c r="F140" s="328" t="s">
        <v>206</v>
      </c>
      <c r="G140" s="329">
        <v>2380000</v>
      </c>
      <c r="H140" s="491" t="s">
        <v>206</v>
      </c>
      <c r="I140" s="466">
        <v>2377666</v>
      </c>
      <c r="J140" s="325"/>
      <c r="K140" s="325"/>
      <c r="L140" s="494" t="s">
        <v>192</v>
      </c>
      <c r="M140" s="458" t="s">
        <v>53</v>
      </c>
      <c r="N140" s="473"/>
      <c r="O140" s="533">
        <v>243709</v>
      </c>
      <c r="P140" s="536" t="s">
        <v>117</v>
      </c>
      <c r="Q140" s="158"/>
    </row>
    <row r="141" spans="1:17" ht="30" customHeight="1" x14ac:dyDescent="0.35">
      <c r="A141" s="446"/>
      <c r="B141" s="80" t="s">
        <v>179</v>
      </c>
      <c r="C141" s="450"/>
      <c r="D141" s="478"/>
      <c r="E141" s="498"/>
      <c r="F141" s="330" t="s">
        <v>205</v>
      </c>
      <c r="G141" s="331">
        <v>2459000</v>
      </c>
      <c r="H141" s="501"/>
      <c r="I141" s="467"/>
      <c r="J141" s="326"/>
      <c r="K141" s="79"/>
      <c r="L141" s="495"/>
      <c r="M141" s="459"/>
      <c r="N141" s="474"/>
      <c r="O141" s="534"/>
      <c r="P141" s="537"/>
      <c r="Q141" s="158"/>
    </row>
    <row r="142" spans="1:17" ht="30" customHeight="1" x14ac:dyDescent="0.35">
      <c r="A142" s="446"/>
      <c r="B142" s="80" t="s">
        <v>301</v>
      </c>
      <c r="C142" s="450"/>
      <c r="D142" s="478"/>
      <c r="E142" s="498"/>
      <c r="F142" s="330" t="s">
        <v>211</v>
      </c>
      <c r="G142" s="254">
        <v>2672734</v>
      </c>
      <c r="H142" s="492"/>
      <c r="I142" s="467"/>
      <c r="J142" s="326" t="s">
        <v>54</v>
      </c>
      <c r="K142" s="79" t="s">
        <v>302</v>
      </c>
      <c r="L142" s="495"/>
      <c r="M142" s="459"/>
      <c r="N142" s="474"/>
      <c r="O142" s="534"/>
      <c r="P142" s="537"/>
      <c r="Q142" s="158"/>
    </row>
    <row r="143" spans="1:17" ht="34.5" customHeight="1" x14ac:dyDescent="0.25">
      <c r="A143" s="446"/>
      <c r="B143" s="80"/>
      <c r="C143" s="450"/>
      <c r="D143" s="478"/>
      <c r="E143" s="498"/>
      <c r="F143" s="481" t="s">
        <v>208</v>
      </c>
      <c r="G143" s="483">
        <v>2700000</v>
      </c>
      <c r="H143" s="492"/>
      <c r="I143" s="467"/>
      <c r="J143" s="326" t="s">
        <v>55</v>
      </c>
      <c r="K143" s="80" t="s">
        <v>303</v>
      </c>
      <c r="L143" s="495"/>
      <c r="M143" s="459"/>
      <c r="N143" s="474"/>
      <c r="O143" s="534"/>
      <c r="P143" s="537"/>
      <c r="Q143" s="158"/>
    </row>
    <row r="144" spans="1:17" ht="34.5" customHeight="1" x14ac:dyDescent="0.25">
      <c r="A144" s="446"/>
      <c r="B144" s="80"/>
      <c r="C144" s="450"/>
      <c r="D144" s="478"/>
      <c r="E144" s="498"/>
      <c r="F144" s="481"/>
      <c r="G144" s="483"/>
      <c r="H144" s="492"/>
      <c r="I144" s="467"/>
      <c r="J144" s="326"/>
      <c r="K144" s="80"/>
      <c r="L144" s="496"/>
      <c r="M144" s="460"/>
      <c r="N144" s="475"/>
      <c r="O144" s="535"/>
      <c r="P144" s="538"/>
      <c r="Q144" s="158"/>
    </row>
    <row r="145" spans="1:17" ht="24" customHeight="1" x14ac:dyDescent="0.25">
      <c r="A145" s="445">
        <v>31</v>
      </c>
      <c r="B145" s="77" t="s">
        <v>312</v>
      </c>
      <c r="C145" s="477">
        <v>934500</v>
      </c>
      <c r="D145" s="477">
        <v>995286</v>
      </c>
      <c r="E145" s="452" t="s">
        <v>56</v>
      </c>
      <c r="F145" s="283" t="s">
        <v>252</v>
      </c>
      <c r="G145" s="329">
        <v>800000</v>
      </c>
      <c r="H145" s="491" t="s">
        <v>252</v>
      </c>
      <c r="I145" s="525">
        <v>799850</v>
      </c>
      <c r="J145" s="76"/>
      <c r="K145" s="77"/>
      <c r="L145" s="495" t="s">
        <v>310</v>
      </c>
      <c r="M145" s="459" t="s">
        <v>53</v>
      </c>
      <c r="N145" s="474"/>
      <c r="O145" s="539">
        <v>243709</v>
      </c>
      <c r="P145" s="536" t="s">
        <v>117</v>
      </c>
      <c r="Q145" s="158"/>
    </row>
    <row r="146" spans="1:17" ht="27" customHeight="1" x14ac:dyDescent="0.35">
      <c r="A146" s="446"/>
      <c r="B146" s="80" t="s">
        <v>304</v>
      </c>
      <c r="C146" s="478"/>
      <c r="D146" s="478"/>
      <c r="E146" s="453"/>
      <c r="F146" s="330" t="s">
        <v>205</v>
      </c>
      <c r="G146" s="331">
        <v>899500</v>
      </c>
      <c r="H146" s="492"/>
      <c r="I146" s="526"/>
      <c r="J146" s="326" t="s">
        <v>54</v>
      </c>
      <c r="K146" s="79" t="s">
        <v>305</v>
      </c>
      <c r="L146" s="495"/>
      <c r="M146" s="459"/>
      <c r="N146" s="474"/>
      <c r="O146" s="540"/>
      <c r="P146" s="537"/>
      <c r="Q146" s="158"/>
    </row>
    <row r="147" spans="1:17" ht="33.75" customHeight="1" x14ac:dyDescent="0.35">
      <c r="A147" s="446"/>
      <c r="B147" s="80" t="s">
        <v>306</v>
      </c>
      <c r="C147" s="478"/>
      <c r="D147" s="478"/>
      <c r="E147" s="453"/>
      <c r="F147" s="481" t="s">
        <v>208</v>
      </c>
      <c r="G147" s="483">
        <v>950000</v>
      </c>
      <c r="H147" s="492"/>
      <c r="I147" s="526"/>
      <c r="J147" s="326" t="s">
        <v>55</v>
      </c>
      <c r="K147" s="79" t="s">
        <v>307</v>
      </c>
      <c r="L147" s="495"/>
      <c r="M147" s="459"/>
      <c r="N147" s="474"/>
      <c r="O147" s="540"/>
      <c r="P147" s="537"/>
      <c r="Q147" s="158"/>
    </row>
    <row r="148" spans="1:17" ht="33.75" customHeight="1" x14ac:dyDescent="0.25">
      <c r="A148" s="448"/>
      <c r="B148" s="81"/>
      <c r="C148" s="478"/>
      <c r="D148" s="478"/>
      <c r="E148" s="454"/>
      <c r="F148" s="482"/>
      <c r="G148" s="484"/>
      <c r="H148" s="493"/>
      <c r="I148" s="526"/>
      <c r="J148" s="327"/>
      <c r="K148" s="324"/>
      <c r="L148" s="496"/>
      <c r="M148" s="460"/>
      <c r="N148" s="475"/>
      <c r="O148" s="541"/>
      <c r="P148" s="538"/>
      <c r="Q148" s="158"/>
    </row>
    <row r="149" spans="1:17" ht="46.5" customHeight="1" x14ac:dyDescent="0.25">
      <c r="A149" s="512">
        <v>32</v>
      </c>
      <c r="B149" s="77" t="s">
        <v>315</v>
      </c>
      <c r="C149" s="449">
        <v>8500</v>
      </c>
      <c r="D149" s="449">
        <f>C149*1.07</f>
        <v>9095</v>
      </c>
      <c r="E149" s="497" t="s">
        <v>52</v>
      </c>
      <c r="F149" s="348" t="s">
        <v>328</v>
      </c>
      <c r="G149" s="345">
        <v>9095</v>
      </c>
      <c r="H149" s="439" t="s">
        <v>328</v>
      </c>
      <c r="I149" s="466">
        <v>9095</v>
      </c>
      <c r="J149" s="349"/>
      <c r="K149" s="349"/>
      <c r="L149" s="455" t="s">
        <v>325</v>
      </c>
      <c r="M149" s="458" t="s">
        <v>53</v>
      </c>
      <c r="N149" s="473"/>
      <c r="O149" s="539">
        <v>243739</v>
      </c>
      <c r="P149" s="536" t="s">
        <v>117</v>
      </c>
      <c r="Q149" s="158"/>
    </row>
    <row r="150" spans="1:17" ht="24" customHeight="1" x14ac:dyDescent="0.35">
      <c r="A150" s="447"/>
      <c r="B150" s="80" t="s">
        <v>317</v>
      </c>
      <c r="C150" s="450"/>
      <c r="D150" s="450"/>
      <c r="E150" s="498"/>
      <c r="F150" s="346" t="s">
        <v>318</v>
      </c>
      <c r="G150" s="347">
        <v>9362.5</v>
      </c>
      <c r="H150" s="479"/>
      <c r="I150" s="467"/>
      <c r="J150" s="350" t="s">
        <v>54</v>
      </c>
      <c r="K150" s="79" t="s">
        <v>319</v>
      </c>
      <c r="L150" s="456"/>
      <c r="M150" s="459"/>
      <c r="N150" s="474"/>
      <c r="O150" s="540"/>
      <c r="P150" s="537"/>
      <c r="Q150" s="158"/>
    </row>
    <row r="151" spans="1:17" ht="24" customHeight="1" x14ac:dyDescent="0.25">
      <c r="A151" s="447"/>
      <c r="B151" s="80"/>
      <c r="C151" s="450"/>
      <c r="D151" s="450"/>
      <c r="E151" s="498"/>
      <c r="F151" s="481" t="s">
        <v>320</v>
      </c>
      <c r="G151" s="483">
        <v>10165</v>
      </c>
      <c r="H151" s="479"/>
      <c r="I151" s="467"/>
      <c r="J151" s="350" t="s">
        <v>55</v>
      </c>
      <c r="K151" s="80" t="s">
        <v>321</v>
      </c>
      <c r="L151" s="456"/>
      <c r="M151" s="459"/>
      <c r="N151" s="474"/>
      <c r="O151" s="540"/>
      <c r="P151" s="537"/>
      <c r="Q151" s="158"/>
    </row>
    <row r="152" spans="1:17" ht="24" customHeight="1" x14ac:dyDescent="0.25">
      <c r="A152" s="513"/>
      <c r="B152" s="83"/>
      <c r="C152" s="451"/>
      <c r="D152" s="451"/>
      <c r="E152" s="499"/>
      <c r="F152" s="482"/>
      <c r="G152" s="484"/>
      <c r="H152" s="480"/>
      <c r="I152" s="468"/>
      <c r="J152" s="351"/>
      <c r="K152" s="351"/>
      <c r="L152" s="457"/>
      <c r="M152" s="460"/>
      <c r="N152" s="475"/>
      <c r="O152" s="541"/>
      <c r="P152" s="538"/>
      <c r="Q152" s="158"/>
    </row>
    <row r="153" spans="1:17" ht="24" customHeight="1" x14ac:dyDescent="0.25">
      <c r="A153" s="445">
        <v>33</v>
      </c>
      <c r="B153" s="77" t="s">
        <v>312</v>
      </c>
      <c r="C153" s="449">
        <v>467200</v>
      </c>
      <c r="D153" s="449">
        <v>428949</v>
      </c>
      <c r="E153" s="452" t="s">
        <v>52</v>
      </c>
      <c r="F153" s="439" t="s">
        <v>76</v>
      </c>
      <c r="G153" s="466">
        <v>420367</v>
      </c>
      <c r="H153" s="439" t="s">
        <v>76</v>
      </c>
      <c r="I153" s="527">
        <v>420367</v>
      </c>
      <c r="J153" s="383"/>
      <c r="K153" s="383"/>
      <c r="L153" s="455" t="s">
        <v>192</v>
      </c>
      <c r="M153" s="458" t="s">
        <v>53</v>
      </c>
      <c r="N153" s="473"/>
      <c r="O153" s="539">
        <v>243770</v>
      </c>
      <c r="P153" s="536" t="s">
        <v>117</v>
      </c>
      <c r="Q153" s="158"/>
    </row>
    <row r="154" spans="1:17" ht="24" customHeight="1" x14ac:dyDescent="0.35">
      <c r="A154" s="447"/>
      <c r="B154" s="80" t="s">
        <v>179</v>
      </c>
      <c r="C154" s="450"/>
      <c r="D154" s="450"/>
      <c r="E154" s="453"/>
      <c r="F154" s="479"/>
      <c r="G154" s="467"/>
      <c r="H154" s="479"/>
      <c r="I154" s="528"/>
      <c r="J154" s="381" t="s">
        <v>57</v>
      </c>
      <c r="K154" s="79" t="s">
        <v>331</v>
      </c>
      <c r="L154" s="456"/>
      <c r="M154" s="459"/>
      <c r="N154" s="474"/>
      <c r="O154" s="540"/>
      <c r="P154" s="537"/>
      <c r="Q154" s="158"/>
    </row>
    <row r="155" spans="1:17" ht="24" customHeight="1" x14ac:dyDescent="0.25">
      <c r="A155" s="447"/>
      <c r="B155" s="80" t="s">
        <v>332</v>
      </c>
      <c r="C155" s="450"/>
      <c r="D155" s="450"/>
      <c r="E155" s="453"/>
      <c r="F155" s="479"/>
      <c r="G155" s="467"/>
      <c r="H155" s="479"/>
      <c r="I155" s="528"/>
      <c r="J155" s="381" t="s">
        <v>55</v>
      </c>
      <c r="K155" s="80" t="s">
        <v>333</v>
      </c>
      <c r="L155" s="456"/>
      <c r="M155" s="459"/>
      <c r="N155" s="474"/>
      <c r="O155" s="540"/>
      <c r="P155" s="537"/>
      <c r="Q155" s="158"/>
    </row>
    <row r="156" spans="1:17" ht="24" customHeight="1" x14ac:dyDescent="0.25">
      <c r="A156" s="513"/>
      <c r="B156" s="385"/>
      <c r="C156" s="451"/>
      <c r="D156" s="451"/>
      <c r="E156" s="454"/>
      <c r="F156" s="480"/>
      <c r="G156" s="468"/>
      <c r="H156" s="480"/>
      <c r="I156" s="529"/>
      <c r="J156" s="385"/>
      <c r="K156" s="385"/>
      <c r="L156" s="457"/>
      <c r="M156" s="460"/>
      <c r="N156" s="475"/>
      <c r="O156" s="541"/>
      <c r="P156" s="538"/>
      <c r="Q156" s="158"/>
    </row>
    <row r="157" spans="1:17" ht="24" customHeight="1" x14ac:dyDescent="0.25">
      <c r="A157" s="512">
        <v>34</v>
      </c>
      <c r="B157" s="77" t="s">
        <v>334</v>
      </c>
      <c r="C157" s="449">
        <v>17500</v>
      </c>
      <c r="D157" s="449">
        <f>C157*1.07</f>
        <v>18725</v>
      </c>
      <c r="E157" s="452" t="s">
        <v>52</v>
      </c>
      <c r="F157" s="463" t="s">
        <v>230</v>
      </c>
      <c r="G157" s="466">
        <v>18725</v>
      </c>
      <c r="H157" s="491" t="s">
        <v>230</v>
      </c>
      <c r="I157" s="527">
        <v>18725</v>
      </c>
      <c r="J157" s="383"/>
      <c r="K157" s="383"/>
      <c r="L157" s="455" t="s">
        <v>260</v>
      </c>
      <c r="M157" s="458" t="s">
        <v>53</v>
      </c>
      <c r="N157" s="473"/>
      <c r="O157" s="539">
        <v>243770</v>
      </c>
      <c r="P157" s="536" t="s">
        <v>117</v>
      </c>
      <c r="Q157" s="158"/>
    </row>
    <row r="158" spans="1:17" ht="24" customHeight="1" x14ac:dyDescent="0.35">
      <c r="A158" s="447"/>
      <c r="B158" s="80" t="s">
        <v>335</v>
      </c>
      <c r="C158" s="450"/>
      <c r="D158" s="450"/>
      <c r="E158" s="453"/>
      <c r="F158" s="464"/>
      <c r="G158" s="467"/>
      <c r="H158" s="492"/>
      <c r="I158" s="528"/>
      <c r="J158" s="381" t="s">
        <v>54</v>
      </c>
      <c r="K158" s="79" t="s">
        <v>336</v>
      </c>
      <c r="L158" s="456"/>
      <c r="M158" s="459"/>
      <c r="N158" s="474"/>
      <c r="O158" s="540"/>
      <c r="P158" s="537"/>
      <c r="Q158" s="158"/>
    </row>
    <row r="159" spans="1:17" ht="24" customHeight="1" x14ac:dyDescent="0.25">
      <c r="A159" s="447"/>
      <c r="B159" s="80" t="s">
        <v>337</v>
      </c>
      <c r="C159" s="450"/>
      <c r="D159" s="450"/>
      <c r="E159" s="453"/>
      <c r="F159" s="381" t="s">
        <v>234</v>
      </c>
      <c r="G159" s="111">
        <v>20865</v>
      </c>
      <c r="H159" s="492"/>
      <c r="I159" s="528"/>
      <c r="J159" s="381" t="s">
        <v>55</v>
      </c>
      <c r="K159" s="80" t="s">
        <v>338</v>
      </c>
      <c r="L159" s="456"/>
      <c r="M159" s="459"/>
      <c r="N159" s="474"/>
      <c r="O159" s="540"/>
      <c r="P159" s="537"/>
      <c r="Q159" s="158"/>
    </row>
    <row r="160" spans="1:17" ht="24" customHeight="1" x14ac:dyDescent="0.25">
      <c r="A160" s="513"/>
      <c r="B160" s="83"/>
      <c r="C160" s="451"/>
      <c r="D160" s="451"/>
      <c r="E160" s="454"/>
      <c r="F160" s="382" t="s">
        <v>236</v>
      </c>
      <c r="G160" s="370">
        <v>22149</v>
      </c>
      <c r="H160" s="493"/>
      <c r="I160" s="529"/>
      <c r="J160" s="385"/>
      <c r="K160" s="385"/>
      <c r="L160" s="457"/>
      <c r="M160" s="460"/>
      <c r="N160" s="475"/>
      <c r="O160" s="541"/>
      <c r="P160" s="538"/>
      <c r="Q160" s="158"/>
    </row>
    <row r="161" spans="1:17" ht="24" customHeight="1" x14ac:dyDescent="0.25">
      <c r="A161" s="512">
        <v>35</v>
      </c>
      <c r="B161" s="77" t="s">
        <v>312</v>
      </c>
      <c r="C161" s="449">
        <v>467200</v>
      </c>
      <c r="D161" s="449">
        <v>482394</v>
      </c>
      <c r="E161" s="452" t="s">
        <v>52</v>
      </c>
      <c r="F161" s="463" t="s">
        <v>208</v>
      </c>
      <c r="G161" s="466">
        <v>475168</v>
      </c>
      <c r="H161" s="463" t="s">
        <v>208</v>
      </c>
      <c r="I161" s="466">
        <v>475168</v>
      </c>
      <c r="J161" s="383"/>
      <c r="K161" s="383"/>
      <c r="L161" s="455" t="s">
        <v>192</v>
      </c>
      <c r="M161" s="458" t="s">
        <v>53</v>
      </c>
      <c r="N161" s="473"/>
      <c r="O161" s="539">
        <v>243770</v>
      </c>
      <c r="P161" s="536" t="s">
        <v>117</v>
      </c>
      <c r="Q161" s="158"/>
    </row>
    <row r="162" spans="1:17" ht="24" customHeight="1" x14ac:dyDescent="0.35">
      <c r="A162" s="447"/>
      <c r="B162" s="80" t="s">
        <v>179</v>
      </c>
      <c r="C162" s="450"/>
      <c r="D162" s="450"/>
      <c r="E162" s="453"/>
      <c r="F162" s="464"/>
      <c r="G162" s="467"/>
      <c r="H162" s="464"/>
      <c r="I162" s="467"/>
      <c r="J162" s="381" t="s">
        <v>57</v>
      </c>
      <c r="K162" s="79" t="s">
        <v>339</v>
      </c>
      <c r="L162" s="456"/>
      <c r="M162" s="459"/>
      <c r="N162" s="474"/>
      <c r="O162" s="540"/>
      <c r="P162" s="537"/>
      <c r="Q162" s="158"/>
    </row>
    <row r="163" spans="1:17" ht="24" customHeight="1" x14ac:dyDescent="0.25">
      <c r="A163" s="447"/>
      <c r="B163" s="80" t="s">
        <v>340</v>
      </c>
      <c r="C163" s="450"/>
      <c r="D163" s="450"/>
      <c r="E163" s="453"/>
      <c r="F163" s="464"/>
      <c r="G163" s="467"/>
      <c r="H163" s="464"/>
      <c r="I163" s="467"/>
      <c r="J163" s="381" t="s">
        <v>55</v>
      </c>
      <c r="K163" s="80" t="s">
        <v>341</v>
      </c>
      <c r="L163" s="456"/>
      <c r="M163" s="459"/>
      <c r="N163" s="474"/>
      <c r="O163" s="540"/>
      <c r="P163" s="537"/>
      <c r="Q163" s="158"/>
    </row>
    <row r="164" spans="1:17" ht="24" customHeight="1" x14ac:dyDescent="0.25">
      <c r="A164" s="513"/>
      <c r="B164" s="385"/>
      <c r="C164" s="451"/>
      <c r="D164" s="451"/>
      <c r="E164" s="454"/>
      <c r="F164" s="465"/>
      <c r="G164" s="468"/>
      <c r="H164" s="465"/>
      <c r="I164" s="468"/>
      <c r="J164" s="385"/>
      <c r="K164" s="385"/>
      <c r="L164" s="457"/>
      <c r="M164" s="460"/>
      <c r="N164" s="475"/>
      <c r="O164" s="541"/>
      <c r="P164" s="538"/>
      <c r="Q164" s="158"/>
    </row>
    <row r="165" spans="1:17" ht="24" customHeight="1" x14ac:dyDescent="0.25">
      <c r="A165" s="512">
        <v>36</v>
      </c>
      <c r="B165" s="77" t="s">
        <v>312</v>
      </c>
      <c r="C165" s="449">
        <v>467200</v>
      </c>
      <c r="D165" s="449">
        <v>431767</v>
      </c>
      <c r="E165" s="452" t="s">
        <v>52</v>
      </c>
      <c r="F165" s="439" t="s">
        <v>205</v>
      </c>
      <c r="G165" s="466">
        <v>431767</v>
      </c>
      <c r="H165" s="439" t="s">
        <v>205</v>
      </c>
      <c r="I165" s="466">
        <v>431767</v>
      </c>
      <c r="J165" s="383"/>
      <c r="K165" s="383"/>
      <c r="L165" s="455" t="s">
        <v>192</v>
      </c>
      <c r="M165" s="458" t="s">
        <v>53</v>
      </c>
      <c r="N165" s="473"/>
      <c r="O165" s="539">
        <v>243770</v>
      </c>
      <c r="P165" s="536" t="s">
        <v>117</v>
      </c>
      <c r="Q165" s="158"/>
    </row>
    <row r="166" spans="1:17" ht="24" customHeight="1" x14ac:dyDescent="0.35">
      <c r="A166" s="447"/>
      <c r="B166" s="80" t="s">
        <v>179</v>
      </c>
      <c r="C166" s="450"/>
      <c r="D166" s="450"/>
      <c r="E166" s="453"/>
      <c r="F166" s="479"/>
      <c r="G166" s="467"/>
      <c r="H166" s="479"/>
      <c r="I166" s="467"/>
      <c r="J166" s="381" t="s">
        <v>57</v>
      </c>
      <c r="K166" s="79" t="s">
        <v>342</v>
      </c>
      <c r="L166" s="456"/>
      <c r="M166" s="459"/>
      <c r="N166" s="474"/>
      <c r="O166" s="540"/>
      <c r="P166" s="537"/>
      <c r="Q166" s="158"/>
    </row>
    <row r="167" spans="1:17" ht="24" customHeight="1" x14ac:dyDescent="0.25">
      <c r="A167" s="447"/>
      <c r="B167" s="80" t="s">
        <v>343</v>
      </c>
      <c r="C167" s="450"/>
      <c r="D167" s="450"/>
      <c r="E167" s="453"/>
      <c r="F167" s="479"/>
      <c r="G167" s="467"/>
      <c r="H167" s="479"/>
      <c r="I167" s="467"/>
      <c r="J167" s="381" t="s">
        <v>55</v>
      </c>
      <c r="K167" s="80" t="s">
        <v>344</v>
      </c>
      <c r="L167" s="456"/>
      <c r="M167" s="459"/>
      <c r="N167" s="474"/>
      <c r="O167" s="540"/>
      <c r="P167" s="537"/>
      <c r="Q167" s="158"/>
    </row>
    <row r="168" spans="1:17" ht="24" customHeight="1" x14ac:dyDescent="0.25">
      <c r="A168" s="513"/>
      <c r="B168" s="385"/>
      <c r="C168" s="451"/>
      <c r="D168" s="451"/>
      <c r="E168" s="454"/>
      <c r="F168" s="480"/>
      <c r="G168" s="468"/>
      <c r="H168" s="480"/>
      <c r="I168" s="468"/>
      <c r="J168" s="385"/>
      <c r="K168" s="385"/>
      <c r="L168" s="457"/>
      <c r="M168" s="460"/>
      <c r="N168" s="475"/>
      <c r="O168" s="541"/>
      <c r="P168" s="538"/>
      <c r="Q168" s="158"/>
    </row>
    <row r="169" spans="1:17" ht="24" customHeight="1" x14ac:dyDescent="0.25">
      <c r="A169" s="512">
        <v>37</v>
      </c>
      <c r="B169" s="77" t="s">
        <v>345</v>
      </c>
      <c r="C169" s="449">
        <v>467200</v>
      </c>
      <c r="D169" s="449">
        <v>441694</v>
      </c>
      <c r="E169" s="452" t="s">
        <v>52</v>
      </c>
      <c r="F169" s="439" t="s">
        <v>346</v>
      </c>
      <c r="G169" s="466">
        <v>434949</v>
      </c>
      <c r="H169" s="439" t="s">
        <v>346</v>
      </c>
      <c r="I169" s="466">
        <v>434949</v>
      </c>
      <c r="J169" s="383"/>
      <c r="K169" s="383"/>
      <c r="L169" s="455" t="s">
        <v>257</v>
      </c>
      <c r="M169" s="458" t="s">
        <v>53</v>
      </c>
      <c r="N169" s="473"/>
      <c r="O169" s="539">
        <v>243770</v>
      </c>
      <c r="P169" s="536" t="s">
        <v>117</v>
      </c>
      <c r="Q169" s="158"/>
    </row>
    <row r="170" spans="1:17" ht="24" customHeight="1" x14ac:dyDescent="0.35">
      <c r="A170" s="447"/>
      <c r="B170" s="80" t="s">
        <v>347</v>
      </c>
      <c r="C170" s="450"/>
      <c r="D170" s="450"/>
      <c r="E170" s="453"/>
      <c r="F170" s="479"/>
      <c r="G170" s="467"/>
      <c r="H170" s="479"/>
      <c r="I170" s="467"/>
      <c r="J170" s="381" t="s">
        <v>57</v>
      </c>
      <c r="K170" s="79" t="s">
        <v>348</v>
      </c>
      <c r="L170" s="456"/>
      <c r="M170" s="459"/>
      <c r="N170" s="474"/>
      <c r="O170" s="540"/>
      <c r="P170" s="537"/>
      <c r="Q170" s="158"/>
    </row>
    <row r="171" spans="1:17" ht="24" customHeight="1" x14ac:dyDescent="0.25">
      <c r="A171" s="447"/>
      <c r="B171" s="80" t="s">
        <v>349</v>
      </c>
      <c r="C171" s="450"/>
      <c r="D171" s="450"/>
      <c r="E171" s="453"/>
      <c r="F171" s="479"/>
      <c r="G171" s="467"/>
      <c r="H171" s="479"/>
      <c r="I171" s="467"/>
      <c r="J171" s="381" t="s">
        <v>55</v>
      </c>
      <c r="K171" s="80" t="s">
        <v>350</v>
      </c>
      <c r="L171" s="456"/>
      <c r="M171" s="459"/>
      <c r="N171" s="474"/>
      <c r="O171" s="540"/>
      <c r="P171" s="537"/>
      <c r="Q171" s="158"/>
    </row>
    <row r="172" spans="1:17" ht="24" customHeight="1" x14ac:dyDescent="0.25">
      <c r="A172" s="448"/>
      <c r="B172" s="384"/>
      <c r="C172" s="451"/>
      <c r="D172" s="451"/>
      <c r="E172" s="454"/>
      <c r="F172" s="480"/>
      <c r="G172" s="468"/>
      <c r="H172" s="480"/>
      <c r="I172" s="468"/>
      <c r="J172" s="384"/>
      <c r="K172" s="384"/>
      <c r="L172" s="457"/>
      <c r="M172" s="460"/>
      <c r="N172" s="475"/>
      <c r="O172" s="541"/>
      <c r="P172" s="538"/>
      <c r="Q172" s="158"/>
    </row>
    <row r="173" spans="1:17" ht="24" customHeight="1" x14ac:dyDescent="0.25">
      <c r="A173" s="512">
        <v>38</v>
      </c>
      <c r="B173" s="77" t="s">
        <v>351</v>
      </c>
      <c r="C173" s="449">
        <v>3440</v>
      </c>
      <c r="D173" s="449">
        <f>C173*1.07</f>
        <v>3680.8</v>
      </c>
      <c r="E173" s="497" t="s">
        <v>52</v>
      </c>
      <c r="F173" s="463" t="s">
        <v>238</v>
      </c>
      <c r="G173" s="466">
        <v>3680.8</v>
      </c>
      <c r="H173" s="463" t="s">
        <v>238</v>
      </c>
      <c r="I173" s="466">
        <v>3680.8</v>
      </c>
      <c r="J173" s="380"/>
      <c r="K173" s="380"/>
      <c r="L173" s="455" t="s">
        <v>373</v>
      </c>
      <c r="M173" s="458" t="s">
        <v>53</v>
      </c>
      <c r="N173" s="473"/>
      <c r="O173" s="539">
        <v>243770</v>
      </c>
      <c r="P173" s="536" t="s">
        <v>117</v>
      </c>
      <c r="Q173" s="158"/>
    </row>
    <row r="174" spans="1:17" ht="24" customHeight="1" x14ac:dyDescent="0.35">
      <c r="A174" s="447"/>
      <c r="B174" s="80" t="s">
        <v>352</v>
      </c>
      <c r="C174" s="450"/>
      <c r="D174" s="450"/>
      <c r="E174" s="498"/>
      <c r="F174" s="464"/>
      <c r="G174" s="467"/>
      <c r="H174" s="464"/>
      <c r="I174" s="467"/>
      <c r="J174" s="381" t="s">
        <v>54</v>
      </c>
      <c r="K174" s="79" t="s">
        <v>353</v>
      </c>
      <c r="L174" s="456"/>
      <c r="M174" s="459"/>
      <c r="N174" s="474"/>
      <c r="O174" s="540"/>
      <c r="P174" s="537"/>
      <c r="Q174" s="158"/>
    </row>
    <row r="175" spans="1:17" ht="24" customHeight="1" x14ac:dyDescent="0.25">
      <c r="A175" s="447"/>
      <c r="B175" s="80" t="s">
        <v>354</v>
      </c>
      <c r="C175" s="450"/>
      <c r="D175" s="450"/>
      <c r="E175" s="498"/>
      <c r="F175" s="375" t="s">
        <v>245</v>
      </c>
      <c r="G175" s="377">
        <v>3782.45</v>
      </c>
      <c r="H175" s="464"/>
      <c r="I175" s="467"/>
      <c r="J175" s="381" t="s">
        <v>55</v>
      </c>
      <c r="K175" s="80" t="s">
        <v>355</v>
      </c>
      <c r="L175" s="456"/>
      <c r="M175" s="459"/>
      <c r="N175" s="474"/>
      <c r="O175" s="540"/>
      <c r="P175" s="537"/>
      <c r="Q175" s="158"/>
    </row>
    <row r="176" spans="1:17" ht="24" customHeight="1" x14ac:dyDescent="0.25">
      <c r="A176" s="513"/>
      <c r="B176" s="83"/>
      <c r="C176" s="451"/>
      <c r="D176" s="451"/>
      <c r="E176" s="499"/>
      <c r="F176" s="376" t="s">
        <v>356</v>
      </c>
      <c r="G176" s="378">
        <v>3740</v>
      </c>
      <c r="H176" s="465"/>
      <c r="I176" s="468"/>
      <c r="J176" s="382"/>
      <c r="K176" s="382"/>
      <c r="L176" s="457"/>
      <c r="M176" s="460"/>
      <c r="N176" s="475"/>
      <c r="O176" s="541"/>
      <c r="P176" s="538"/>
      <c r="Q176" s="158"/>
    </row>
    <row r="177" spans="1:17" ht="24" customHeight="1" x14ac:dyDescent="0.25">
      <c r="A177" s="445">
        <v>39</v>
      </c>
      <c r="B177" s="77" t="s">
        <v>204</v>
      </c>
      <c r="C177" s="449">
        <v>6542000</v>
      </c>
      <c r="D177" s="477">
        <v>6107413</v>
      </c>
      <c r="E177" s="497" t="s">
        <v>56</v>
      </c>
      <c r="F177" s="379" t="s">
        <v>76</v>
      </c>
      <c r="G177" s="374">
        <v>4000000</v>
      </c>
      <c r="H177" s="491" t="s">
        <v>76</v>
      </c>
      <c r="I177" s="466">
        <v>3995931</v>
      </c>
      <c r="J177" s="380"/>
      <c r="K177" s="380"/>
      <c r="L177" s="455" t="s">
        <v>192</v>
      </c>
      <c r="M177" s="470" t="s">
        <v>53</v>
      </c>
      <c r="N177" s="473"/>
      <c r="O177" s="533">
        <v>243770</v>
      </c>
      <c r="P177" s="542" t="s">
        <v>117</v>
      </c>
      <c r="Q177" s="158"/>
    </row>
    <row r="178" spans="1:17" ht="36.75" customHeight="1" x14ac:dyDescent="0.35">
      <c r="A178" s="446"/>
      <c r="B178" s="80" t="s">
        <v>179</v>
      </c>
      <c r="C178" s="450"/>
      <c r="D178" s="478"/>
      <c r="E178" s="498"/>
      <c r="F178" s="375" t="s">
        <v>206</v>
      </c>
      <c r="G178" s="377">
        <v>4480000</v>
      </c>
      <c r="H178" s="501"/>
      <c r="I178" s="467"/>
      <c r="J178" s="381"/>
      <c r="K178" s="79"/>
      <c r="L178" s="456"/>
      <c r="M178" s="530"/>
      <c r="N178" s="474"/>
      <c r="O178" s="534"/>
      <c r="P178" s="543"/>
      <c r="Q178" s="158"/>
    </row>
    <row r="179" spans="1:17" ht="24" customHeight="1" x14ac:dyDescent="0.35">
      <c r="A179" s="446"/>
      <c r="B179" s="80" t="s">
        <v>358</v>
      </c>
      <c r="C179" s="450"/>
      <c r="D179" s="478"/>
      <c r="E179" s="498"/>
      <c r="F179" s="375" t="s">
        <v>205</v>
      </c>
      <c r="G179" s="254">
        <v>4755000</v>
      </c>
      <c r="H179" s="492"/>
      <c r="I179" s="467"/>
      <c r="J179" s="381"/>
      <c r="K179" s="79"/>
      <c r="L179" s="456"/>
      <c r="M179" s="530"/>
      <c r="N179" s="474"/>
      <c r="O179" s="534"/>
      <c r="P179" s="543"/>
      <c r="Q179" s="158"/>
    </row>
    <row r="180" spans="1:17" ht="24" customHeight="1" x14ac:dyDescent="0.35">
      <c r="A180" s="446"/>
      <c r="B180" s="80"/>
      <c r="C180" s="450"/>
      <c r="D180" s="478"/>
      <c r="E180" s="498"/>
      <c r="F180" s="375" t="s">
        <v>211</v>
      </c>
      <c r="G180" s="254">
        <v>4940000</v>
      </c>
      <c r="H180" s="492"/>
      <c r="I180" s="467"/>
      <c r="J180" s="381" t="s">
        <v>54</v>
      </c>
      <c r="K180" s="79" t="s">
        <v>359</v>
      </c>
      <c r="L180" s="456"/>
      <c r="M180" s="530"/>
      <c r="N180" s="474"/>
      <c r="O180" s="534"/>
      <c r="P180" s="543"/>
      <c r="Q180" s="158"/>
    </row>
    <row r="181" spans="1:17" ht="24" customHeight="1" x14ac:dyDescent="0.25">
      <c r="A181" s="446"/>
      <c r="B181" s="80"/>
      <c r="C181" s="450"/>
      <c r="D181" s="478"/>
      <c r="E181" s="498"/>
      <c r="F181" s="375" t="s">
        <v>252</v>
      </c>
      <c r="G181" s="254">
        <v>5100000</v>
      </c>
      <c r="H181" s="492"/>
      <c r="I181" s="467"/>
      <c r="J181" s="381" t="s">
        <v>55</v>
      </c>
      <c r="K181" s="80" t="s">
        <v>360</v>
      </c>
      <c r="L181" s="456"/>
      <c r="M181" s="530"/>
      <c r="N181" s="474"/>
      <c r="O181" s="534"/>
      <c r="P181" s="543"/>
      <c r="Q181" s="158"/>
    </row>
    <row r="182" spans="1:17" ht="24" customHeight="1" x14ac:dyDescent="0.35">
      <c r="A182" s="446"/>
      <c r="B182" s="80"/>
      <c r="C182" s="450"/>
      <c r="D182" s="478"/>
      <c r="E182" s="498"/>
      <c r="F182" s="375" t="s">
        <v>281</v>
      </c>
      <c r="G182" s="254">
        <v>5190000</v>
      </c>
      <c r="H182" s="492"/>
      <c r="I182" s="467"/>
      <c r="J182" s="381"/>
      <c r="K182" s="79"/>
      <c r="L182" s="456"/>
      <c r="M182" s="530"/>
      <c r="N182" s="474"/>
      <c r="O182" s="534"/>
      <c r="P182" s="543"/>
      <c r="Q182" s="158"/>
    </row>
    <row r="183" spans="1:17" ht="24" customHeight="1" x14ac:dyDescent="0.25">
      <c r="A183" s="446"/>
      <c r="B183" s="80"/>
      <c r="C183" s="450"/>
      <c r="D183" s="478"/>
      <c r="E183" s="498"/>
      <c r="F183" s="481" t="s">
        <v>208</v>
      </c>
      <c r="G183" s="483">
        <v>5199000</v>
      </c>
      <c r="H183" s="492"/>
      <c r="I183" s="467"/>
      <c r="J183" s="381"/>
      <c r="K183" s="80"/>
      <c r="L183" s="456"/>
      <c r="M183" s="530"/>
      <c r="N183" s="474"/>
      <c r="O183" s="534"/>
      <c r="P183" s="543"/>
      <c r="Q183" s="158"/>
    </row>
    <row r="184" spans="1:17" ht="24" customHeight="1" x14ac:dyDescent="0.25">
      <c r="A184" s="448"/>
      <c r="B184" s="83"/>
      <c r="C184" s="451"/>
      <c r="D184" s="478"/>
      <c r="E184" s="499"/>
      <c r="F184" s="482"/>
      <c r="G184" s="484"/>
      <c r="H184" s="493"/>
      <c r="I184" s="468"/>
      <c r="J184" s="382"/>
      <c r="K184" s="83"/>
      <c r="L184" s="457"/>
      <c r="M184" s="531"/>
      <c r="N184" s="475"/>
      <c r="O184" s="535"/>
      <c r="P184" s="543"/>
      <c r="Q184" s="158"/>
    </row>
    <row r="185" spans="1:17" ht="24" customHeight="1" x14ac:dyDescent="0.25">
      <c r="A185" s="446">
        <v>40</v>
      </c>
      <c r="B185" s="80" t="s">
        <v>361</v>
      </c>
      <c r="C185" s="450">
        <v>1500000</v>
      </c>
      <c r="D185" s="523">
        <v>1585957.21</v>
      </c>
      <c r="E185" s="452" t="s">
        <v>56</v>
      </c>
      <c r="F185" s="463" t="s">
        <v>141</v>
      </c>
      <c r="G185" s="466">
        <v>1443221.06</v>
      </c>
      <c r="H185" s="491" t="s">
        <v>141</v>
      </c>
      <c r="I185" s="466">
        <v>1442653.18</v>
      </c>
      <c r="J185" s="134"/>
      <c r="K185" s="80"/>
      <c r="L185" s="455" t="s">
        <v>161</v>
      </c>
      <c r="M185" s="458" t="s">
        <v>53</v>
      </c>
      <c r="N185" s="473"/>
      <c r="O185" s="539">
        <v>243770</v>
      </c>
      <c r="P185" s="536" t="s">
        <v>117</v>
      </c>
      <c r="Q185" s="158"/>
    </row>
    <row r="186" spans="1:17" ht="24" customHeight="1" x14ac:dyDescent="0.35">
      <c r="A186" s="446"/>
      <c r="B186" s="80" t="s">
        <v>352</v>
      </c>
      <c r="C186" s="450"/>
      <c r="D186" s="523"/>
      <c r="E186" s="453"/>
      <c r="F186" s="464"/>
      <c r="G186" s="467"/>
      <c r="H186" s="492"/>
      <c r="I186" s="467"/>
      <c r="J186" s="381" t="s">
        <v>54</v>
      </c>
      <c r="K186" s="79" t="s">
        <v>362</v>
      </c>
      <c r="L186" s="456"/>
      <c r="M186" s="459"/>
      <c r="N186" s="474"/>
      <c r="O186" s="540"/>
      <c r="P186" s="537"/>
      <c r="Q186" s="158"/>
    </row>
    <row r="187" spans="1:17" ht="24" customHeight="1" x14ac:dyDescent="0.25">
      <c r="A187" s="446"/>
      <c r="B187" s="80" t="s">
        <v>363</v>
      </c>
      <c r="C187" s="450"/>
      <c r="D187" s="523"/>
      <c r="E187" s="453"/>
      <c r="F187" s="481" t="s">
        <v>144</v>
      </c>
      <c r="G187" s="483">
        <v>1575957.21</v>
      </c>
      <c r="H187" s="492"/>
      <c r="I187" s="467"/>
      <c r="J187" s="381" t="s">
        <v>55</v>
      </c>
      <c r="K187" s="80" t="s">
        <v>364</v>
      </c>
      <c r="L187" s="456"/>
      <c r="M187" s="459"/>
      <c r="N187" s="474"/>
      <c r="O187" s="540"/>
      <c r="P187" s="537"/>
      <c r="Q187" s="158"/>
    </row>
    <row r="188" spans="1:17" ht="24" customHeight="1" x14ac:dyDescent="0.25">
      <c r="A188" s="448"/>
      <c r="B188" s="80"/>
      <c r="C188" s="451"/>
      <c r="D188" s="524"/>
      <c r="E188" s="454"/>
      <c r="F188" s="482"/>
      <c r="G188" s="484"/>
      <c r="H188" s="493"/>
      <c r="I188" s="468"/>
      <c r="J188" s="134"/>
      <c r="K188" s="80"/>
      <c r="L188" s="457"/>
      <c r="M188" s="460"/>
      <c r="N188" s="475"/>
      <c r="O188" s="541"/>
      <c r="P188" s="538"/>
      <c r="Q188" s="158"/>
    </row>
    <row r="189" spans="1:17" ht="24" customHeight="1" x14ac:dyDescent="0.25">
      <c r="A189" s="445">
        <v>41</v>
      </c>
      <c r="B189" s="77" t="s">
        <v>204</v>
      </c>
      <c r="C189" s="477">
        <v>6542000</v>
      </c>
      <c r="D189" s="477">
        <v>5646158</v>
      </c>
      <c r="E189" s="452" t="s">
        <v>56</v>
      </c>
      <c r="F189" s="283" t="s">
        <v>205</v>
      </c>
      <c r="G189" s="374">
        <v>4395000</v>
      </c>
      <c r="H189" s="491" t="s">
        <v>205</v>
      </c>
      <c r="I189" s="525">
        <v>4393817</v>
      </c>
      <c r="J189" s="76"/>
      <c r="K189" s="77"/>
      <c r="L189" s="455" t="s">
        <v>192</v>
      </c>
      <c r="M189" s="458" t="s">
        <v>53</v>
      </c>
      <c r="N189" s="473"/>
      <c r="O189" s="539">
        <v>243770</v>
      </c>
      <c r="P189" s="536" t="s">
        <v>117</v>
      </c>
      <c r="Q189" s="158"/>
    </row>
    <row r="190" spans="1:17" ht="24" customHeight="1" x14ac:dyDescent="0.35">
      <c r="A190" s="446"/>
      <c r="B190" s="80" t="s">
        <v>179</v>
      </c>
      <c r="C190" s="478"/>
      <c r="D190" s="478"/>
      <c r="E190" s="453"/>
      <c r="F190" s="481" t="s">
        <v>208</v>
      </c>
      <c r="G190" s="483">
        <v>4800000</v>
      </c>
      <c r="H190" s="492"/>
      <c r="I190" s="526"/>
      <c r="J190" s="381" t="s">
        <v>54</v>
      </c>
      <c r="K190" s="79" t="s">
        <v>365</v>
      </c>
      <c r="L190" s="456"/>
      <c r="M190" s="459"/>
      <c r="N190" s="474"/>
      <c r="O190" s="540"/>
      <c r="P190" s="537"/>
      <c r="Q190" s="158"/>
    </row>
    <row r="191" spans="1:17" ht="24" customHeight="1" x14ac:dyDescent="0.35">
      <c r="A191" s="446"/>
      <c r="B191" s="80" t="s">
        <v>366</v>
      </c>
      <c r="C191" s="478"/>
      <c r="D191" s="478"/>
      <c r="E191" s="453"/>
      <c r="F191" s="481"/>
      <c r="G191" s="483"/>
      <c r="H191" s="492"/>
      <c r="I191" s="526"/>
      <c r="J191" s="381" t="s">
        <v>55</v>
      </c>
      <c r="K191" s="79" t="s">
        <v>367</v>
      </c>
      <c r="L191" s="456"/>
      <c r="M191" s="459"/>
      <c r="N191" s="474"/>
      <c r="O191" s="540"/>
      <c r="P191" s="537"/>
      <c r="Q191" s="158"/>
    </row>
    <row r="192" spans="1:17" ht="24" customHeight="1" x14ac:dyDescent="0.25">
      <c r="A192" s="448"/>
      <c r="B192" s="81"/>
      <c r="C192" s="478"/>
      <c r="D192" s="478"/>
      <c r="E192" s="454"/>
      <c r="F192" s="376" t="s">
        <v>252</v>
      </c>
      <c r="G192" s="378">
        <v>5250000</v>
      </c>
      <c r="H192" s="493"/>
      <c r="I192" s="526"/>
      <c r="J192" s="382"/>
      <c r="K192" s="324"/>
      <c r="L192" s="457"/>
      <c r="M192" s="460"/>
      <c r="N192" s="475"/>
      <c r="O192" s="541"/>
      <c r="P192" s="538"/>
      <c r="Q192" s="158"/>
    </row>
    <row r="193" spans="1:17" ht="24" customHeight="1" x14ac:dyDescent="0.25">
      <c r="A193" s="445">
        <v>42</v>
      </c>
      <c r="B193" s="77" t="s">
        <v>376</v>
      </c>
      <c r="C193" s="449">
        <v>7000</v>
      </c>
      <c r="D193" s="449">
        <v>7490</v>
      </c>
      <c r="E193" s="452" t="s">
        <v>52</v>
      </c>
      <c r="F193" s="418" t="s">
        <v>377</v>
      </c>
      <c r="G193" s="408">
        <v>7490</v>
      </c>
      <c r="H193" s="439" t="s">
        <v>377</v>
      </c>
      <c r="I193" s="527">
        <v>7490</v>
      </c>
      <c r="J193" s="418"/>
      <c r="K193" s="418"/>
      <c r="L193" s="455" t="s">
        <v>373</v>
      </c>
      <c r="M193" s="458" t="s">
        <v>53</v>
      </c>
      <c r="N193" s="473"/>
      <c r="O193" s="539">
        <v>243800</v>
      </c>
      <c r="P193" s="536" t="s">
        <v>117</v>
      </c>
      <c r="Q193" s="158"/>
    </row>
    <row r="194" spans="1:17" ht="24" customHeight="1" x14ac:dyDescent="0.35">
      <c r="A194" s="447"/>
      <c r="B194" s="80" t="s">
        <v>378</v>
      </c>
      <c r="C194" s="450"/>
      <c r="D194" s="450"/>
      <c r="E194" s="453"/>
      <c r="F194" s="453" t="s">
        <v>379</v>
      </c>
      <c r="G194" s="483">
        <v>8025</v>
      </c>
      <c r="H194" s="479"/>
      <c r="I194" s="528"/>
      <c r="J194" s="416" t="s">
        <v>54</v>
      </c>
      <c r="K194" s="79" t="s">
        <v>380</v>
      </c>
      <c r="L194" s="456"/>
      <c r="M194" s="459"/>
      <c r="N194" s="474"/>
      <c r="O194" s="540"/>
      <c r="P194" s="537"/>
      <c r="Q194" s="158"/>
    </row>
    <row r="195" spans="1:17" ht="24" customHeight="1" x14ac:dyDescent="0.25">
      <c r="A195" s="447"/>
      <c r="B195" s="80"/>
      <c r="C195" s="450"/>
      <c r="D195" s="450"/>
      <c r="E195" s="453"/>
      <c r="F195" s="453"/>
      <c r="G195" s="483"/>
      <c r="H195" s="479"/>
      <c r="I195" s="528"/>
      <c r="J195" s="416" t="s">
        <v>55</v>
      </c>
      <c r="K195" s="80" t="s">
        <v>381</v>
      </c>
      <c r="L195" s="456"/>
      <c r="M195" s="459"/>
      <c r="N195" s="474"/>
      <c r="O195" s="540"/>
      <c r="P195" s="537"/>
      <c r="Q195" s="158"/>
    </row>
    <row r="196" spans="1:17" ht="24" customHeight="1" x14ac:dyDescent="0.25">
      <c r="A196" s="513"/>
      <c r="B196" s="419"/>
      <c r="C196" s="451"/>
      <c r="D196" s="451"/>
      <c r="E196" s="454"/>
      <c r="F196" s="417" t="s">
        <v>382</v>
      </c>
      <c r="G196" s="412">
        <v>8560</v>
      </c>
      <c r="H196" s="480"/>
      <c r="I196" s="529"/>
      <c r="J196" s="419"/>
      <c r="K196" s="419"/>
      <c r="L196" s="457"/>
      <c r="M196" s="460"/>
      <c r="N196" s="475"/>
      <c r="O196" s="541"/>
      <c r="P196" s="538"/>
      <c r="Q196" s="158"/>
    </row>
    <row r="197" spans="1:17" ht="24" customHeight="1" x14ac:dyDescent="0.25">
      <c r="A197" s="512">
        <v>43</v>
      </c>
      <c r="B197" s="77" t="s">
        <v>383</v>
      </c>
      <c r="C197" s="449">
        <v>10500</v>
      </c>
      <c r="D197" s="449">
        <v>8650</v>
      </c>
      <c r="E197" s="452" t="s">
        <v>52</v>
      </c>
      <c r="F197" s="413" t="s">
        <v>125</v>
      </c>
      <c r="G197" s="408">
        <v>8650</v>
      </c>
      <c r="H197" s="491" t="s">
        <v>125</v>
      </c>
      <c r="I197" s="527">
        <v>8650</v>
      </c>
      <c r="J197" s="418"/>
      <c r="K197" s="418"/>
      <c r="L197" s="455" t="s">
        <v>426</v>
      </c>
      <c r="M197" s="458" t="s">
        <v>53</v>
      </c>
      <c r="N197" s="473"/>
      <c r="O197" s="539">
        <v>243800</v>
      </c>
      <c r="P197" s="536" t="s">
        <v>117</v>
      </c>
      <c r="Q197" s="158"/>
    </row>
    <row r="198" spans="1:17" ht="24" customHeight="1" x14ac:dyDescent="0.35">
      <c r="A198" s="447"/>
      <c r="B198" s="80" t="s">
        <v>384</v>
      </c>
      <c r="C198" s="450"/>
      <c r="D198" s="450"/>
      <c r="E198" s="453"/>
      <c r="F198" s="409" t="s">
        <v>385</v>
      </c>
      <c r="G198" s="411">
        <v>10539.5</v>
      </c>
      <c r="H198" s="492"/>
      <c r="I198" s="528"/>
      <c r="J198" s="416" t="s">
        <v>54</v>
      </c>
      <c r="K198" s="79" t="s">
        <v>386</v>
      </c>
      <c r="L198" s="456"/>
      <c r="M198" s="459"/>
      <c r="N198" s="474"/>
      <c r="O198" s="540"/>
      <c r="P198" s="537"/>
      <c r="Q198" s="158"/>
    </row>
    <row r="199" spans="1:17" ht="24" customHeight="1" x14ac:dyDescent="0.25">
      <c r="A199" s="447"/>
      <c r="B199" s="80" t="s">
        <v>387</v>
      </c>
      <c r="C199" s="450"/>
      <c r="D199" s="450"/>
      <c r="E199" s="453"/>
      <c r="F199" s="453" t="s">
        <v>130</v>
      </c>
      <c r="G199" s="483">
        <v>11235</v>
      </c>
      <c r="H199" s="492"/>
      <c r="I199" s="528"/>
      <c r="J199" s="416" t="s">
        <v>55</v>
      </c>
      <c r="K199" s="80" t="s">
        <v>381</v>
      </c>
      <c r="L199" s="456"/>
      <c r="M199" s="459"/>
      <c r="N199" s="474"/>
      <c r="O199" s="540"/>
      <c r="P199" s="537"/>
      <c r="Q199" s="158"/>
    </row>
    <row r="200" spans="1:17" ht="24" customHeight="1" x14ac:dyDescent="0.25">
      <c r="A200" s="513"/>
      <c r="B200" s="83"/>
      <c r="C200" s="451"/>
      <c r="D200" s="451"/>
      <c r="E200" s="454"/>
      <c r="F200" s="454"/>
      <c r="G200" s="484"/>
      <c r="H200" s="493"/>
      <c r="I200" s="529"/>
      <c r="J200" s="419"/>
      <c r="K200" s="419"/>
      <c r="L200" s="457"/>
      <c r="M200" s="460"/>
      <c r="N200" s="475"/>
      <c r="O200" s="541"/>
      <c r="P200" s="538"/>
      <c r="Q200" s="158"/>
    </row>
    <row r="201" spans="1:17" ht="24" customHeight="1" x14ac:dyDescent="0.25">
      <c r="A201" s="512">
        <v>44</v>
      </c>
      <c r="B201" s="77" t="s">
        <v>388</v>
      </c>
      <c r="C201" s="449">
        <v>15500</v>
      </c>
      <c r="D201" s="449">
        <v>16585</v>
      </c>
      <c r="E201" s="452" t="s">
        <v>52</v>
      </c>
      <c r="F201" s="463" t="s">
        <v>389</v>
      </c>
      <c r="G201" s="466">
        <v>16585</v>
      </c>
      <c r="H201" s="463" t="s">
        <v>389</v>
      </c>
      <c r="I201" s="466">
        <v>16585</v>
      </c>
      <c r="J201" s="418"/>
      <c r="K201" s="418"/>
      <c r="L201" s="455" t="s">
        <v>325</v>
      </c>
      <c r="M201" s="458" t="s">
        <v>53</v>
      </c>
      <c r="N201" s="473"/>
      <c r="O201" s="539">
        <v>243800</v>
      </c>
      <c r="P201" s="536" t="s">
        <v>117</v>
      </c>
      <c r="Q201" s="158"/>
    </row>
    <row r="202" spans="1:17" ht="24" customHeight="1" x14ac:dyDescent="0.35">
      <c r="A202" s="447"/>
      <c r="B202" s="80" t="s">
        <v>390</v>
      </c>
      <c r="C202" s="450"/>
      <c r="D202" s="450"/>
      <c r="E202" s="453"/>
      <c r="F202" s="464"/>
      <c r="G202" s="467"/>
      <c r="H202" s="464"/>
      <c r="I202" s="467"/>
      <c r="J202" s="416" t="s">
        <v>54</v>
      </c>
      <c r="K202" s="79" t="s">
        <v>391</v>
      </c>
      <c r="L202" s="456"/>
      <c r="M202" s="459"/>
      <c r="N202" s="474"/>
      <c r="O202" s="540"/>
      <c r="P202" s="537"/>
      <c r="Q202" s="158"/>
    </row>
    <row r="203" spans="1:17" ht="24" customHeight="1" x14ac:dyDescent="0.25">
      <c r="A203" s="447"/>
      <c r="B203" s="80" t="s">
        <v>392</v>
      </c>
      <c r="C203" s="450"/>
      <c r="D203" s="450"/>
      <c r="E203" s="453"/>
      <c r="F203" s="409" t="s">
        <v>393</v>
      </c>
      <c r="G203" s="411">
        <v>21400</v>
      </c>
      <c r="H203" s="464"/>
      <c r="I203" s="467"/>
      <c r="J203" s="416" t="s">
        <v>55</v>
      </c>
      <c r="K203" s="80" t="s">
        <v>394</v>
      </c>
      <c r="L203" s="456"/>
      <c r="M203" s="459"/>
      <c r="N203" s="474"/>
      <c r="O203" s="540"/>
      <c r="P203" s="537"/>
      <c r="Q203" s="158"/>
    </row>
    <row r="204" spans="1:17" ht="24" customHeight="1" x14ac:dyDescent="0.25">
      <c r="A204" s="513"/>
      <c r="B204" s="419"/>
      <c r="C204" s="451"/>
      <c r="D204" s="451"/>
      <c r="E204" s="454"/>
      <c r="F204" s="410" t="s">
        <v>395</v>
      </c>
      <c r="G204" s="412">
        <v>21935</v>
      </c>
      <c r="H204" s="465"/>
      <c r="I204" s="468"/>
      <c r="J204" s="419"/>
      <c r="K204" s="419"/>
      <c r="L204" s="457"/>
      <c r="M204" s="460"/>
      <c r="N204" s="475"/>
      <c r="O204" s="541"/>
      <c r="P204" s="538"/>
      <c r="Q204" s="158"/>
    </row>
    <row r="205" spans="1:17" ht="24" customHeight="1" x14ac:dyDescent="0.25">
      <c r="A205" s="512">
        <v>45</v>
      </c>
      <c r="B205" s="77" t="s">
        <v>396</v>
      </c>
      <c r="C205" s="449">
        <v>26900</v>
      </c>
      <c r="D205" s="449">
        <v>28783</v>
      </c>
      <c r="E205" s="452" t="s">
        <v>52</v>
      </c>
      <c r="F205" s="418" t="s">
        <v>397</v>
      </c>
      <c r="G205" s="408">
        <v>28783</v>
      </c>
      <c r="H205" s="439" t="s">
        <v>397</v>
      </c>
      <c r="I205" s="466">
        <v>28783</v>
      </c>
      <c r="J205" s="418"/>
      <c r="K205" s="418"/>
      <c r="L205" s="455" t="s">
        <v>427</v>
      </c>
      <c r="M205" s="458" t="s">
        <v>53</v>
      </c>
      <c r="N205" s="473"/>
      <c r="O205" s="539">
        <v>243800</v>
      </c>
      <c r="P205" s="536" t="s">
        <v>117</v>
      </c>
      <c r="Q205" s="158"/>
    </row>
    <row r="206" spans="1:17" ht="24" customHeight="1" x14ac:dyDescent="0.35">
      <c r="A206" s="447"/>
      <c r="B206" s="80" t="s">
        <v>398</v>
      </c>
      <c r="C206" s="450"/>
      <c r="D206" s="450"/>
      <c r="E206" s="453"/>
      <c r="F206" s="481" t="s">
        <v>399</v>
      </c>
      <c r="G206" s="483">
        <v>30067</v>
      </c>
      <c r="H206" s="479"/>
      <c r="I206" s="467"/>
      <c r="J206" s="416" t="s">
        <v>54</v>
      </c>
      <c r="K206" s="79" t="s">
        <v>400</v>
      </c>
      <c r="L206" s="456"/>
      <c r="M206" s="459"/>
      <c r="N206" s="474"/>
      <c r="O206" s="540"/>
      <c r="P206" s="537"/>
      <c r="Q206" s="158"/>
    </row>
    <row r="207" spans="1:17" ht="24" customHeight="1" x14ac:dyDescent="0.25">
      <c r="A207" s="447"/>
      <c r="B207" s="80"/>
      <c r="C207" s="450"/>
      <c r="D207" s="450"/>
      <c r="E207" s="453"/>
      <c r="F207" s="481"/>
      <c r="G207" s="483"/>
      <c r="H207" s="479"/>
      <c r="I207" s="467"/>
      <c r="J207" s="416" t="s">
        <v>55</v>
      </c>
      <c r="K207" s="80" t="s">
        <v>401</v>
      </c>
      <c r="L207" s="456"/>
      <c r="M207" s="459"/>
      <c r="N207" s="474"/>
      <c r="O207" s="540"/>
      <c r="P207" s="537"/>
      <c r="Q207" s="158"/>
    </row>
    <row r="208" spans="1:17" ht="24" customHeight="1" x14ac:dyDescent="0.25">
      <c r="A208" s="513"/>
      <c r="B208" s="419"/>
      <c r="C208" s="451"/>
      <c r="D208" s="451"/>
      <c r="E208" s="454"/>
      <c r="F208" s="417" t="s">
        <v>402</v>
      </c>
      <c r="G208" s="412">
        <v>30495</v>
      </c>
      <c r="H208" s="480"/>
      <c r="I208" s="468"/>
      <c r="J208" s="419"/>
      <c r="K208" s="419"/>
      <c r="L208" s="457"/>
      <c r="M208" s="460"/>
      <c r="N208" s="475"/>
      <c r="O208" s="541"/>
      <c r="P208" s="538"/>
      <c r="Q208" s="158"/>
    </row>
    <row r="209" spans="1:17" ht="24" customHeight="1" x14ac:dyDescent="0.25">
      <c r="A209" s="445">
        <v>46</v>
      </c>
      <c r="B209" s="77" t="s">
        <v>312</v>
      </c>
      <c r="C209" s="449">
        <v>14485900</v>
      </c>
      <c r="D209" s="477">
        <v>15337211</v>
      </c>
      <c r="E209" s="497" t="s">
        <v>56</v>
      </c>
      <c r="F209" s="413" t="s">
        <v>211</v>
      </c>
      <c r="G209" s="408">
        <v>11250000</v>
      </c>
      <c r="H209" s="491" t="s">
        <v>211</v>
      </c>
      <c r="I209" s="466">
        <v>11243485</v>
      </c>
      <c r="J209" s="415"/>
      <c r="K209" s="415"/>
      <c r="L209" s="555" t="s">
        <v>192</v>
      </c>
      <c r="M209" s="556" t="s">
        <v>53</v>
      </c>
      <c r="N209" s="557"/>
      <c r="O209" s="561">
        <v>243800</v>
      </c>
      <c r="P209" s="562" t="s">
        <v>117</v>
      </c>
      <c r="Q209" s="158"/>
    </row>
    <row r="210" spans="1:17" ht="24" customHeight="1" x14ac:dyDescent="0.35">
      <c r="A210" s="446"/>
      <c r="B210" s="80" t="s">
        <v>179</v>
      </c>
      <c r="C210" s="450"/>
      <c r="D210" s="478"/>
      <c r="E210" s="498"/>
      <c r="F210" s="481" t="s">
        <v>208</v>
      </c>
      <c r="G210" s="483">
        <v>11400000</v>
      </c>
      <c r="H210" s="501"/>
      <c r="I210" s="467"/>
      <c r="J210" s="416"/>
      <c r="K210" s="79"/>
      <c r="L210" s="555"/>
      <c r="M210" s="556"/>
      <c r="N210" s="557"/>
      <c r="O210" s="561"/>
      <c r="P210" s="562"/>
      <c r="Q210" s="158"/>
    </row>
    <row r="211" spans="1:17" ht="24" customHeight="1" x14ac:dyDescent="0.35">
      <c r="A211" s="446"/>
      <c r="B211" s="80" t="s">
        <v>404</v>
      </c>
      <c r="C211" s="450"/>
      <c r="D211" s="478"/>
      <c r="E211" s="498"/>
      <c r="F211" s="481"/>
      <c r="G211" s="483"/>
      <c r="H211" s="492"/>
      <c r="I211" s="467"/>
      <c r="J211" s="416" t="s">
        <v>54</v>
      </c>
      <c r="K211" s="79" t="s">
        <v>405</v>
      </c>
      <c r="L211" s="555"/>
      <c r="M211" s="556"/>
      <c r="N211" s="557"/>
      <c r="O211" s="561"/>
      <c r="P211" s="562"/>
      <c r="Q211" s="158"/>
    </row>
    <row r="212" spans="1:17" ht="24" customHeight="1" x14ac:dyDescent="0.25">
      <c r="A212" s="446"/>
      <c r="B212" s="80"/>
      <c r="C212" s="450"/>
      <c r="D212" s="478"/>
      <c r="E212" s="498"/>
      <c r="F212" s="409" t="s">
        <v>252</v>
      </c>
      <c r="G212" s="254">
        <v>11890000</v>
      </c>
      <c r="H212" s="492"/>
      <c r="I212" s="467"/>
      <c r="J212" s="416" t="s">
        <v>55</v>
      </c>
      <c r="K212" s="80" t="s">
        <v>381</v>
      </c>
      <c r="L212" s="555"/>
      <c r="M212" s="556"/>
      <c r="N212" s="557"/>
      <c r="O212" s="561"/>
      <c r="P212" s="562"/>
      <c r="Q212" s="158"/>
    </row>
    <row r="213" spans="1:17" ht="24" customHeight="1" x14ac:dyDescent="0.25">
      <c r="A213" s="446"/>
      <c r="B213" s="80"/>
      <c r="C213" s="450"/>
      <c r="D213" s="478"/>
      <c r="E213" s="498"/>
      <c r="F213" s="409" t="s">
        <v>206</v>
      </c>
      <c r="G213" s="254">
        <v>12000000</v>
      </c>
      <c r="H213" s="492"/>
      <c r="I213" s="467"/>
      <c r="J213" s="416"/>
      <c r="K213" s="80"/>
      <c r="L213" s="555"/>
      <c r="M213" s="556"/>
      <c r="N213" s="557"/>
      <c r="O213" s="561"/>
      <c r="P213" s="562"/>
      <c r="Q213" s="158"/>
    </row>
    <row r="214" spans="1:17" ht="24" customHeight="1" x14ac:dyDescent="0.35">
      <c r="A214" s="448"/>
      <c r="B214" s="83"/>
      <c r="C214" s="451"/>
      <c r="D214" s="478"/>
      <c r="E214" s="499"/>
      <c r="F214" s="410" t="s">
        <v>205</v>
      </c>
      <c r="G214" s="420">
        <v>13320000</v>
      </c>
      <c r="H214" s="493"/>
      <c r="I214" s="468"/>
      <c r="J214" s="417"/>
      <c r="K214" s="421"/>
      <c r="L214" s="555"/>
      <c r="M214" s="556"/>
      <c r="N214" s="557"/>
      <c r="O214" s="561"/>
      <c r="P214" s="562"/>
      <c r="Q214" s="158"/>
    </row>
    <row r="215" spans="1:17" ht="24" customHeight="1" x14ac:dyDescent="0.35">
      <c r="A215" s="445">
        <v>47</v>
      </c>
      <c r="B215" s="77" t="s">
        <v>79</v>
      </c>
      <c r="C215" s="449">
        <v>2100000</v>
      </c>
      <c r="D215" s="449">
        <v>2244550</v>
      </c>
      <c r="E215" s="452" t="s">
        <v>56</v>
      </c>
      <c r="F215" s="463" t="s">
        <v>76</v>
      </c>
      <c r="G215" s="466">
        <v>2200000</v>
      </c>
      <c r="H215" s="463" t="s">
        <v>76</v>
      </c>
      <c r="I215" s="466">
        <v>2199522</v>
      </c>
      <c r="J215" s="76"/>
      <c r="K215" s="422"/>
      <c r="L215" s="555" t="s">
        <v>77</v>
      </c>
      <c r="M215" s="556" t="s">
        <v>53</v>
      </c>
      <c r="N215" s="557"/>
      <c r="O215" s="539">
        <v>243800</v>
      </c>
      <c r="P215" s="536" t="s">
        <v>117</v>
      </c>
      <c r="Q215" s="158"/>
    </row>
    <row r="216" spans="1:17" ht="24" customHeight="1" x14ac:dyDescent="0.35">
      <c r="A216" s="446"/>
      <c r="B216" s="80" t="s">
        <v>78</v>
      </c>
      <c r="C216" s="450"/>
      <c r="D216" s="450"/>
      <c r="E216" s="453"/>
      <c r="F216" s="464"/>
      <c r="G216" s="467"/>
      <c r="H216" s="464"/>
      <c r="I216" s="467"/>
      <c r="J216" s="416" t="s">
        <v>57</v>
      </c>
      <c r="K216" s="79" t="s">
        <v>406</v>
      </c>
      <c r="L216" s="555"/>
      <c r="M216" s="558"/>
      <c r="N216" s="557"/>
      <c r="O216" s="540"/>
      <c r="P216" s="537"/>
      <c r="Q216" s="158"/>
    </row>
    <row r="217" spans="1:17" ht="24" customHeight="1" x14ac:dyDescent="0.25">
      <c r="A217" s="446"/>
      <c r="B217" s="80" t="s">
        <v>407</v>
      </c>
      <c r="C217" s="450"/>
      <c r="D217" s="450"/>
      <c r="E217" s="453"/>
      <c r="F217" s="464"/>
      <c r="G217" s="467"/>
      <c r="H217" s="464"/>
      <c r="I217" s="467"/>
      <c r="J217" s="416" t="s">
        <v>55</v>
      </c>
      <c r="K217" s="80" t="s">
        <v>408</v>
      </c>
      <c r="L217" s="555"/>
      <c r="M217" s="558"/>
      <c r="N217" s="557"/>
      <c r="O217" s="540"/>
      <c r="P217" s="537"/>
      <c r="Q217" s="158"/>
    </row>
    <row r="218" spans="1:17" ht="24" customHeight="1" x14ac:dyDescent="0.35">
      <c r="A218" s="448"/>
      <c r="B218" s="83"/>
      <c r="C218" s="451"/>
      <c r="D218" s="451"/>
      <c r="E218" s="454"/>
      <c r="F218" s="465"/>
      <c r="G218" s="468"/>
      <c r="H218" s="465"/>
      <c r="I218" s="468"/>
      <c r="J218" s="82"/>
      <c r="K218" s="421"/>
      <c r="L218" s="555"/>
      <c r="M218" s="559"/>
      <c r="N218" s="557"/>
      <c r="O218" s="541"/>
      <c r="P218" s="538"/>
      <c r="Q218" s="158"/>
    </row>
    <row r="219" spans="1:17" ht="24" customHeight="1" x14ac:dyDescent="0.35">
      <c r="A219" s="445">
        <v>48</v>
      </c>
      <c r="B219" s="77" t="s">
        <v>312</v>
      </c>
      <c r="C219" s="449">
        <v>5607400</v>
      </c>
      <c r="D219" s="449">
        <v>5686298</v>
      </c>
      <c r="E219" s="452" t="s">
        <v>56</v>
      </c>
      <c r="F219" s="463" t="s">
        <v>409</v>
      </c>
      <c r="G219" s="466">
        <v>4170000</v>
      </c>
      <c r="H219" s="491" t="s">
        <v>409</v>
      </c>
      <c r="I219" s="466">
        <v>4167510</v>
      </c>
      <c r="J219" s="76"/>
      <c r="K219" s="422"/>
      <c r="L219" s="555" t="s">
        <v>192</v>
      </c>
      <c r="M219" s="556" t="s">
        <v>53</v>
      </c>
      <c r="N219" s="557"/>
      <c r="O219" s="539">
        <v>243800</v>
      </c>
      <c r="P219" s="536" t="s">
        <v>117</v>
      </c>
      <c r="Q219" s="158"/>
    </row>
    <row r="220" spans="1:17" ht="24" customHeight="1" x14ac:dyDescent="0.35">
      <c r="A220" s="446"/>
      <c r="B220" s="80" t="s">
        <v>179</v>
      </c>
      <c r="C220" s="450"/>
      <c r="D220" s="450"/>
      <c r="E220" s="453"/>
      <c r="F220" s="464"/>
      <c r="G220" s="467"/>
      <c r="H220" s="492"/>
      <c r="I220" s="467"/>
      <c r="J220" s="416" t="s">
        <v>54</v>
      </c>
      <c r="K220" s="79" t="s">
        <v>410</v>
      </c>
      <c r="L220" s="555"/>
      <c r="M220" s="558"/>
      <c r="N220" s="557"/>
      <c r="O220" s="540"/>
      <c r="P220" s="537"/>
      <c r="Q220" s="158"/>
    </row>
    <row r="221" spans="1:17" ht="24" customHeight="1" x14ac:dyDescent="0.25">
      <c r="A221" s="446"/>
      <c r="B221" s="80" t="s">
        <v>411</v>
      </c>
      <c r="C221" s="450"/>
      <c r="D221" s="450"/>
      <c r="E221" s="453"/>
      <c r="F221" s="409" t="s">
        <v>205</v>
      </c>
      <c r="G221" s="254">
        <v>4845555</v>
      </c>
      <c r="H221" s="492"/>
      <c r="I221" s="467"/>
      <c r="J221" s="416" t="s">
        <v>55</v>
      </c>
      <c r="K221" s="80" t="s">
        <v>394</v>
      </c>
      <c r="L221" s="555"/>
      <c r="M221" s="558"/>
      <c r="N221" s="557"/>
      <c r="O221" s="540"/>
      <c r="P221" s="537"/>
      <c r="Q221" s="158"/>
    </row>
    <row r="222" spans="1:17" ht="24" customHeight="1" x14ac:dyDescent="0.35">
      <c r="A222" s="448"/>
      <c r="B222" s="83"/>
      <c r="C222" s="451"/>
      <c r="D222" s="451"/>
      <c r="E222" s="454"/>
      <c r="F222" s="410" t="s">
        <v>211</v>
      </c>
      <c r="G222" s="412">
        <v>4850000</v>
      </c>
      <c r="H222" s="493"/>
      <c r="I222" s="468"/>
      <c r="J222" s="82"/>
      <c r="K222" s="421"/>
      <c r="L222" s="555"/>
      <c r="M222" s="559"/>
      <c r="N222" s="557"/>
      <c r="O222" s="541"/>
      <c r="P222" s="538"/>
      <c r="Q222" s="158"/>
    </row>
    <row r="223" spans="1:17" ht="24" customHeight="1" x14ac:dyDescent="0.35">
      <c r="A223" s="445">
        <v>49</v>
      </c>
      <c r="B223" s="77" t="s">
        <v>312</v>
      </c>
      <c r="C223" s="449">
        <v>5607400</v>
      </c>
      <c r="D223" s="449">
        <v>5989722</v>
      </c>
      <c r="E223" s="452" t="s">
        <v>56</v>
      </c>
      <c r="F223" s="414" t="s">
        <v>205</v>
      </c>
      <c r="G223" s="408">
        <v>4650000</v>
      </c>
      <c r="H223" s="491" t="s">
        <v>205</v>
      </c>
      <c r="I223" s="466">
        <v>4649106</v>
      </c>
      <c r="J223" s="134"/>
      <c r="K223" s="79"/>
      <c r="L223" s="555" t="s">
        <v>192</v>
      </c>
      <c r="M223" s="556" t="s">
        <v>53</v>
      </c>
      <c r="N223" s="557"/>
      <c r="O223" s="539">
        <v>243800</v>
      </c>
      <c r="P223" s="536" t="s">
        <v>117</v>
      </c>
      <c r="Q223" s="158"/>
    </row>
    <row r="224" spans="1:17" ht="24" customHeight="1" x14ac:dyDescent="0.35">
      <c r="A224" s="446"/>
      <c r="B224" s="80" t="s">
        <v>179</v>
      </c>
      <c r="C224" s="450"/>
      <c r="D224" s="450"/>
      <c r="E224" s="453"/>
      <c r="F224" s="481" t="s">
        <v>208</v>
      </c>
      <c r="G224" s="483">
        <v>4800000</v>
      </c>
      <c r="H224" s="492"/>
      <c r="I224" s="467"/>
      <c r="J224" s="416" t="s">
        <v>54</v>
      </c>
      <c r="K224" s="79" t="s">
        <v>412</v>
      </c>
      <c r="L224" s="555"/>
      <c r="M224" s="558"/>
      <c r="N224" s="557"/>
      <c r="O224" s="540"/>
      <c r="P224" s="537"/>
      <c r="Q224" s="158"/>
    </row>
    <row r="225" spans="1:21" ht="24" customHeight="1" x14ac:dyDescent="0.25">
      <c r="A225" s="446"/>
      <c r="B225" s="80" t="s">
        <v>413</v>
      </c>
      <c r="C225" s="450"/>
      <c r="D225" s="450"/>
      <c r="E225" s="453"/>
      <c r="F225" s="481"/>
      <c r="G225" s="483"/>
      <c r="H225" s="492"/>
      <c r="I225" s="467"/>
      <c r="J225" s="416" t="s">
        <v>55</v>
      </c>
      <c r="K225" s="80" t="s">
        <v>414</v>
      </c>
      <c r="L225" s="555"/>
      <c r="M225" s="558"/>
      <c r="N225" s="557"/>
      <c r="O225" s="540"/>
      <c r="P225" s="537"/>
      <c r="Q225" s="158"/>
    </row>
    <row r="226" spans="1:21" ht="24" customHeight="1" x14ac:dyDescent="0.35">
      <c r="A226" s="448"/>
      <c r="B226" s="80"/>
      <c r="C226" s="451"/>
      <c r="D226" s="451"/>
      <c r="E226" s="454"/>
      <c r="F226" s="409" t="s">
        <v>211</v>
      </c>
      <c r="G226" s="254">
        <v>4851674</v>
      </c>
      <c r="H226" s="493"/>
      <c r="I226" s="468"/>
      <c r="J226" s="134"/>
      <c r="K226" s="79"/>
      <c r="L226" s="455"/>
      <c r="M226" s="559"/>
      <c r="N226" s="557"/>
      <c r="O226" s="541"/>
      <c r="P226" s="538"/>
      <c r="Q226" s="158"/>
    </row>
    <row r="227" spans="1:21" ht="24" customHeight="1" x14ac:dyDescent="0.25">
      <c r="A227" s="445">
        <v>50</v>
      </c>
      <c r="B227" s="77" t="s">
        <v>312</v>
      </c>
      <c r="C227" s="449">
        <v>7943900</v>
      </c>
      <c r="D227" s="449">
        <v>8256291</v>
      </c>
      <c r="E227" s="452" t="s">
        <v>56</v>
      </c>
      <c r="F227" s="413" t="s">
        <v>284</v>
      </c>
      <c r="G227" s="408">
        <v>6396000</v>
      </c>
      <c r="H227" s="491" t="s">
        <v>284</v>
      </c>
      <c r="I227" s="466">
        <v>6395550</v>
      </c>
      <c r="J227" s="76"/>
      <c r="K227" s="77"/>
      <c r="L227" s="555" t="s">
        <v>192</v>
      </c>
      <c r="M227" s="560" t="s">
        <v>53</v>
      </c>
      <c r="N227" s="557"/>
      <c r="O227" s="561">
        <v>243800</v>
      </c>
      <c r="P227" s="562" t="s">
        <v>117</v>
      </c>
      <c r="Q227" s="158"/>
    </row>
    <row r="228" spans="1:21" ht="24" customHeight="1" x14ac:dyDescent="0.35">
      <c r="A228" s="446"/>
      <c r="B228" s="80" t="s">
        <v>179</v>
      </c>
      <c r="C228" s="450"/>
      <c r="D228" s="450"/>
      <c r="E228" s="453"/>
      <c r="F228" s="409" t="s">
        <v>205</v>
      </c>
      <c r="G228" s="411">
        <v>6699000</v>
      </c>
      <c r="H228" s="492"/>
      <c r="I228" s="467"/>
      <c r="J228" s="416" t="s">
        <v>54</v>
      </c>
      <c r="K228" s="79" t="s">
        <v>415</v>
      </c>
      <c r="L228" s="555"/>
      <c r="M228" s="560"/>
      <c r="N228" s="557"/>
      <c r="O228" s="561"/>
      <c r="P228" s="562"/>
      <c r="Q228" s="158"/>
    </row>
    <row r="229" spans="1:21" ht="24" customHeight="1" x14ac:dyDescent="0.25">
      <c r="A229" s="446"/>
      <c r="B229" s="80" t="s">
        <v>416</v>
      </c>
      <c r="C229" s="450"/>
      <c r="D229" s="450"/>
      <c r="E229" s="453"/>
      <c r="F229" s="409" t="s">
        <v>281</v>
      </c>
      <c r="G229" s="411">
        <v>6740000</v>
      </c>
      <c r="H229" s="492"/>
      <c r="I229" s="467"/>
      <c r="J229" s="416" t="s">
        <v>55</v>
      </c>
      <c r="K229" s="80" t="s">
        <v>417</v>
      </c>
      <c r="L229" s="555"/>
      <c r="M229" s="560"/>
      <c r="N229" s="557"/>
      <c r="O229" s="561"/>
      <c r="P229" s="562"/>
      <c r="Q229" s="158"/>
    </row>
    <row r="230" spans="1:21" ht="24" customHeight="1" x14ac:dyDescent="0.25">
      <c r="A230" s="446"/>
      <c r="B230" s="80"/>
      <c r="C230" s="450"/>
      <c r="D230" s="450"/>
      <c r="E230" s="453"/>
      <c r="F230" s="409" t="s">
        <v>211</v>
      </c>
      <c r="G230" s="411">
        <v>6890000</v>
      </c>
      <c r="H230" s="492"/>
      <c r="I230" s="467"/>
      <c r="J230" s="134"/>
      <c r="K230" s="80"/>
      <c r="L230" s="555"/>
      <c r="M230" s="560"/>
      <c r="N230" s="557"/>
      <c r="O230" s="561"/>
      <c r="P230" s="562"/>
      <c r="Q230" s="158"/>
    </row>
    <row r="231" spans="1:21" ht="24" customHeight="1" x14ac:dyDescent="0.25">
      <c r="A231" s="448"/>
      <c r="B231" s="83"/>
      <c r="C231" s="451"/>
      <c r="D231" s="451"/>
      <c r="E231" s="454"/>
      <c r="F231" s="410" t="s">
        <v>409</v>
      </c>
      <c r="G231" s="412">
        <v>7090000</v>
      </c>
      <c r="H231" s="493"/>
      <c r="I231" s="468"/>
      <c r="J231" s="82"/>
      <c r="K231" s="83"/>
      <c r="L231" s="555"/>
      <c r="M231" s="560"/>
      <c r="N231" s="557"/>
      <c r="O231" s="561"/>
      <c r="P231" s="562"/>
      <c r="Q231" s="158"/>
    </row>
    <row r="232" spans="1:21" ht="24" customHeight="1" x14ac:dyDescent="0.25">
      <c r="A232" s="445">
        <v>51</v>
      </c>
      <c r="B232" s="77" t="s">
        <v>312</v>
      </c>
      <c r="C232" s="477">
        <v>3738300</v>
      </c>
      <c r="D232" s="477">
        <v>3326864</v>
      </c>
      <c r="E232" s="452" t="s">
        <v>56</v>
      </c>
      <c r="F232" s="283" t="s">
        <v>205</v>
      </c>
      <c r="G232" s="408">
        <v>2528000</v>
      </c>
      <c r="H232" s="491" t="s">
        <v>205</v>
      </c>
      <c r="I232" s="525">
        <v>2525083</v>
      </c>
      <c r="J232" s="76"/>
      <c r="K232" s="77"/>
      <c r="L232" s="555" t="s">
        <v>192</v>
      </c>
      <c r="M232" s="560" t="s">
        <v>53</v>
      </c>
      <c r="N232" s="557"/>
      <c r="O232" s="561">
        <v>243800</v>
      </c>
      <c r="P232" s="562" t="s">
        <v>117</v>
      </c>
      <c r="Q232" s="158"/>
    </row>
    <row r="233" spans="1:21" ht="24" customHeight="1" x14ac:dyDescent="0.25">
      <c r="A233" s="446"/>
      <c r="B233" s="80" t="s">
        <v>179</v>
      </c>
      <c r="C233" s="477"/>
      <c r="D233" s="477"/>
      <c r="E233" s="453"/>
      <c r="F233" s="284" t="s">
        <v>418</v>
      </c>
      <c r="G233" s="411">
        <v>2576864</v>
      </c>
      <c r="H233" s="492"/>
      <c r="I233" s="525"/>
      <c r="J233" s="134"/>
      <c r="K233" s="80"/>
      <c r="L233" s="555"/>
      <c r="M233" s="560"/>
      <c r="N233" s="557"/>
      <c r="O233" s="561"/>
      <c r="P233" s="562"/>
      <c r="Q233" s="158"/>
    </row>
    <row r="234" spans="1:21" ht="24" customHeight="1" x14ac:dyDescent="0.25">
      <c r="A234" s="446"/>
      <c r="B234" s="80" t="s">
        <v>419</v>
      </c>
      <c r="C234" s="477"/>
      <c r="D234" s="477"/>
      <c r="E234" s="453"/>
      <c r="F234" s="409" t="s">
        <v>211</v>
      </c>
      <c r="G234" s="411">
        <v>2638200</v>
      </c>
      <c r="H234" s="492"/>
      <c r="I234" s="525"/>
      <c r="J234" s="134"/>
      <c r="K234" s="80"/>
      <c r="L234" s="555"/>
      <c r="M234" s="560"/>
      <c r="N234" s="557"/>
      <c r="O234" s="561"/>
      <c r="P234" s="562"/>
      <c r="Q234" s="158"/>
    </row>
    <row r="235" spans="1:21" ht="24" customHeight="1" x14ac:dyDescent="0.35">
      <c r="A235" s="446"/>
      <c r="B235" s="80"/>
      <c r="C235" s="477"/>
      <c r="D235" s="477"/>
      <c r="E235" s="453"/>
      <c r="F235" s="481" t="s">
        <v>208</v>
      </c>
      <c r="G235" s="483">
        <v>2640000</v>
      </c>
      <c r="H235" s="492"/>
      <c r="I235" s="525"/>
      <c r="J235" s="416" t="s">
        <v>54</v>
      </c>
      <c r="K235" s="79" t="s">
        <v>420</v>
      </c>
      <c r="L235" s="555"/>
      <c r="M235" s="560"/>
      <c r="N235" s="557"/>
      <c r="O235" s="561"/>
      <c r="P235" s="562"/>
      <c r="Q235" s="158"/>
    </row>
    <row r="236" spans="1:21" ht="24" customHeight="1" x14ac:dyDescent="0.35">
      <c r="A236" s="446"/>
      <c r="B236" s="80"/>
      <c r="C236" s="478"/>
      <c r="D236" s="478"/>
      <c r="E236" s="453"/>
      <c r="F236" s="481"/>
      <c r="G236" s="483"/>
      <c r="H236" s="492"/>
      <c r="I236" s="526"/>
      <c r="J236" s="416" t="s">
        <v>55</v>
      </c>
      <c r="K236" s="79" t="s">
        <v>421</v>
      </c>
      <c r="L236" s="555"/>
      <c r="M236" s="560"/>
      <c r="N236" s="557"/>
      <c r="O236" s="561"/>
      <c r="P236" s="562"/>
      <c r="Q236" s="158"/>
    </row>
    <row r="237" spans="1:21" ht="24" customHeight="1" x14ac:dyDescent="0.35">
      <c r="A237" s="446"/>
      <c r="B237" s="80"/>
      <c r="C237" s="478"/>
      <c r="D237" s="478"/>
      <c r="E237" s="453"/>
      <c r="F237" s="409" t="s">
        <v>409</v>
      </c>
      <c r="G237" s="411">
        <v>2650000</v>
      </c>
      <c r="H237" s="492"/>
      <c r="I237" s="526"/>
      <c r="J237" s="416"/>
      <c r="K237" s="79"/>
      <c r="L237" s="555"/>
      <c r="M237" s="560"/>
      <c r="N237" s="557"/>
      <c r="O237" s="561"/>
      <c r="P237" s="562"/>
      <c r="Q237" s="158"/>
    </row>
    <row r="238" spans="1:21" ht="24" customHeight="1" x14ac:dyDescent="0.35">
      <c r="A238" s="446"/>
      <c r="B238" s="80"/>
      <c r="C238" s="478"/>
      <c r="D238" s="478"/>
      <c r="E238" s="453"/>
      <c r="F238" s="409" t="s">
        <v>422</v>
      </c>
      <c r="G238" s="411">
        <v>2681295</v>
      </c>
      <c r="H238" s="492"/>
      <c r="I238" s="526"/>
      <c r="J238" s="416"/>
      <c r="K238" s="79"/>
      <c r="L238" s="555"/>
      <c r="M238" s="560"/>
      <c r="N238" s="557"/>
      <c r="O238" s="561"/>
      <c r="P238" s="562"/>
      <c r="Q238" s="158"/>
    </row>
    <row r="239" spans="1:21" ht="24" customHeight="1" x14ac:dyDescent="0.25">
      <c r="A239" s="448"/>
      <c r="B239" s="81"/>
      <c r="C239" s="478"/>
      <c r="D239" s="478"/>
      <c r="E239" s="454"/>
      <c r="F239" s="410" t="s">
        <v>281</v>
      </c>
      <c r="G239" s="412">
        <v>2715000</v>
      </c>
      <c r="H239" s="493"/>
      <c r="I239" s="526"/>
      <c r="J239" s="417"/>
      <c r="K239" s="324"/>
      <c r="L239" s="555"/>
      <c r="M239" s="560"/>
      <c r="N239" s="557"/>
      <c r="O239" s="561"/>
      <c r="P239" s="562"/>
      <c r="Q239" s="158"/>
    </row>
    <row r="240" spans="1:21" ht="24" customHeight="1" x14ac:dyDescent="0.35">
      <c r="A240" s="85"/>
      <c r="B240" s="461" t="s">
        <v>430</v>
      </c>
      <c r="C240" s="461"/>
      <c r="D240" s="461"/>
      <c r="E240" s="461"/>
      <c r="F240" s="461"/>
      <c r="G240" s="461"/>
      <c r="H240" s="462"/>
      <c r="I240" s="86">
        <f>SUM(I8:I239)</f>
        <v>91566495.689999998</v>
      </c>
      <c r="J240" s="87"/>
      <c r="K240" s="88"/>
      <c r="L240" s="141"/>
      <c r="M240" s="142"/>
      <c r="N240" s="143"/>
      <c r="O240" s="145"/>
      <c r="P240" s="146"/>
      <c r="Q240" s="158"/>
      <c r="S240" s="112">
        <f>SUM(S39)</f>
        <v>91566495.689999998</v>
      </c>
      <c r="U240" s="112">
        <f>SUM(V36)</f>
        <v>91566495.689999998</v>
      </c>
    </row>
    <row r="241" spans="1:17" ht="24" customHeight="1" x14ac:dyDescent="0.35">
      <c r="A241" s="147"/>
      <c r="B241" s="148"/>
      <c r="C241" s="149"/>
      <c r="D241" s="149"/>
      <c r="E241" s="147"/>
      <c r="F241" s="134"/>
      <c r="G241" s="111"/>
      <c r="H241" s="150"/>
      <c r="I241" s="151"/>
      <c r="J241" s="134"/>
      <c r="K241" s="152"/>
      <c r="L241" s="153"/>
      <c r="M241" s="154"/>
      <c r="N241" s="155"/>
      <c r="O241" s="156"/>
      <c r="P241" s="157"/>
      <c r="Q241" s="158"/>
    </row>
    <row r="242" spans="1:17" ht="24" customHeight="1" x14ac:dyDescent="0.35">
      <c r="A242" s="147"/>
      <c r="B242" s="148"/>
      <c r="C242" s="149"/>
      <c r="D242" s="149"/>
      <c r="E242" s="147"/>
      <c r="F242" s="134"/>
      <c r="G242" s="111"/>
      <c r="H242" s="150"/>
      <c r="I242" s="151"/>
      <c r="J242" s="134"/>
      <c r="K242" s="152"/>
      <c r="L242" s="153"/>
      <c r="M242" s="154"/>
      <c r="N242" s="155"/>
      <c r="O242" s="156"/>
      <c r="P242" s="157"/>
      <c r="Q242" s="158"/>
    </row>
    <row r="243" spans="1:17" ht="24" customHeight="1" x14ac:dyDescent="0.35">
      <c r="A243" s="147"/>
      <c r="B243" s="148"/>
      <c r="C243" s="149"/>
      <c r="D243" s="149"/>
      <c r="E243" s="147"/>
      <c r="F243" s="134"/>
      <c r="G243" s="111"/>
      <c r="H243" s="150"/>
      <c r="I243" s="151"/>
      <c r="J243" s="134"/>
      <c r="K243" s="152"/>
      <c r="L243" s="153"/>
      <c r="M243" s="154"/>
      <c r="N243" s="155"/>
      <c r="O243" s="156"/>
      <c r="P243" s="157"/>
      <c r="Q243" s="158"/>
    </row>
    <row r="244" spans="1:17" ht="24" customHeight="1" x14ac:dyDescent="0.35">
      <c r="A244" s="147"/>
      <c r="B244" s="148"/>
      <c r="C244" s="149"/>
      <c r="D244" s="149"/>
      <c r="E244" s="147"/>
      <c r="F244" s="134"/>
      <c r="G244" s="111"/>
      <c r="H244" s="150"/>
      <c r="I244" s="151"/>
      <c r="J244" s="134"/>
      <c r="K244" s="152"/>
      <c r="L244" s="153"/>
      <c r="M244" s="154"/>
      <c r="N244" s="155"/>
      <c r="O244" s="156"/>
      <c r="P244" s="157"/>
      <c r="Q244" s="158"/>
    </row>
    <row r="245" spans="1:17" ht="24" customHeight="1" x14ac:dyDescent="0.35">
      <c r="A245" s="147"/>
      <c r="B245" s="148"/>
      <c r="C245" s="149"/>
      <c r="D245" s="149"/>
      <c r="E245" s="147"/>
      <c r="F245" s="134"/>
      <c r="G245" s="111"/>
      <c r="H245" s="150"/>
      <c r="I245" s="151"/>
      <c r="J245" s="134"/>
      <c r="K245" s="152"/>
      <c r="L245" s="153"/>
      <c r="M245" s="154"/>
      <c r="N245" s="155"/>
      <c r="O245" s="156"/>
      <c r="P245" s="157"/>
      <c r="Q245" s="158"/>
    </row>
    <row r="246" spans="1:17" ht="24" customHeight="1" x14ac:dyDescent="0.35">
      <c r="A246" s="147"/>
      <c r="B246" s="148"/>
      <c r="C246" s="149"/>
      <c r="D246" s="149"/>
      <c r="E246" s="147"/>
      <c r="F246" s="134"/>
      <c r="G246" s="111"/>
      <c r="H246" s="150"/>
      <c r="I246" s="151"/>
      <c r="J246" s="134"/>
      <c r="K246" s="152"/>
      <c r="L246" s="153"/>
      <c r="M246" s="154"/>
      <c r="N246" s="155"/>
      <c r="O246" s="156"/>
      <c r="P246" s="157"/>
      <c r="Q246" s="158"/>
    </row>
    <row r="247" spans="1:17" ht="24" customHeight="1" x14ac:dyDescent="0.35">
      <c r="A247" s="147"/>
      <c r="B247" s="148"/>
      <c r="C247" s="149"/>
      <c r="D247" s="149"/>
      <c r="E247" s="147"/>
      <c r="F247" s="134"/>
      <c r="G247" s="111"/>
      <c r="H247" s="150"/>
      <c r="I247" s="151"/>
      <c r="J247" s="134"/>
      <c r="K247" s="152"/>
      <c r="L247" s="153"/>
      <c r="M247" s="154"/>
      <c r="N247" s="155"/>
      <c r="O247" s="156"/>
      <c r="P247" s="157"/>
      <c r="Q247" s="158"/>
    </row>
    <row r="248" spans="1:17" ht="24" customHeight="1" x14ac:dyDescent="0.35">
      <c r="A248" s="147"/>
      <c r="B248" s="148"/>
      <c r="C248" s="149"/>
      <c r="D248" s="149"/>
      <c r="E248" s="147"/>
      <c r="F248" s="134"/>
      <c r="G248" s="111"/>
      <c r="H248" s="150"/>
      <c r="I248" s="151"/>
      <c r="J248" s="134"/>
      <c r="K248" s="152"/>
      <c r="L248" s="153"/>
      <c r="M248" s="154"/>
      <c r="N248" s="155"/>
      <c r="O248" s="156"/>
      <c r="P248" s="157"/>
      <c r="Q248" s="158"/>
    </row>
    <row r="249" spans="1:17" ht="24" customHeight="1" x14ac:dyDescent="0.35">
      <c r="A249" s="147"/>
      <c r="B249" s="148"/>
      <c r="C249" s="149"/>
      <c r="D249" s="149"/>
      <c r="E249" s="147"/>
      <c r="F249" s="134"/>
      <c r="G249" s="111"/>
      <c r="H249" s="150"/>
      <c r="I249" s="151"/>
      <c r="J249" s="134"/>
      <c r="K249" s="152"/>
      <c r="L249" s="153"/>
      <c r="M249" s="154"/>
      <c r="N249" s="155"/>
      <c r="O249" s="156"/>
      <c r="P249" s="157"/>
      <c r="Q249" s="158"/>
    </row>
    <row r="250" spans="1:17" ht="24" customHeight="1" x14ac:dyDescent="0.35">
      <c r="A250" s="147"/>
      <c r="B250" s="148"/>
      <c r="C250" s="149"/>
      <c r="D250" s="149"/>
      <c r="E250" s="147"/>
      <c r="F250" s="134"/>
      <c r="G250" s="111"/>
      <c r="H250" s="150"/>
      <c r="I250" s="151"/>
      <c r="J250" s="134"/>
      <c r="K250" s="152"/>
      <c r="L250" s="153"/>
      <c r="M250" s="154"/>
      <c r="N250" s="155"/>
      <c r="O250" s="156"/>
      <c r="P250" s="157"/>
      <c r="Q250" s="158"/>
    </row>
    <row r="251" spans="1:17" ht="24" customHeight="1" x14ac:dyDescent="0.35">
      <c r="A251" s="147"/>
      <c r="B251" s="148"/>
      <c r="C251" s="149"/>
      <c r="D251" s="149"/>
      <c r="E251" s="147"/>
      <c r="F251" s="134"/>
      <c r="G251" s="111"/>
      <c r="H251" s="150"/>
      <c r="I251" s="151"/>
      <c r="J251" s="134"/>
      <c r="K251" s="152"/>
      <c r="L251" s="153"/>
      <c r="M251" s="154"/>
      <c r="N251" s="155"/>
      <c r="O251" s="156"/>
      <c r="P251" s="157"/>
      <c r="Q251" s="158"/>
    </row>
    <row r="252" spans="1:17" ht="24" customHeight="1" x14ac:dyDescent="0.35">
      <c r="A252" s="147"/>
      <c r="B252" s="148"/>
      <c r="C252" s="149"/>
      <c r="D252" s="149"/>
      <c r="E252" s="147"/>
      <c r="F252" s="134"/>
      <c r="G252" s="111"/>
      <c r="H252" s="150"/>
      <c r="I252" s="151"/>
      <c r="J252" s="134"/>
      <c r="K252" s="152"/>
      <c r="L252" s="153"/>
      <c r="M252" s="154"/>
      <c r="N252" s="155"/>
      <c r="O252" s="156"/>
      <c r="P252" s="157"/>
      <c r="Q252" s="158"/>
    </row>
    <row r="253" spans="1:17" ht="24" customHeight="1" x14ac:dyDescent="0.35">
      <c r="A253" s="147"/>
      <c r="B253" s="148"/>
      <c r="C253" s="149"/>
      <c r="D253" s="149"/>
      <c r="E253" s="147"/>
      <c r="F253" s="134"/>
      <c r="G253" s="111"/>
      <c r="H253" s="150"/>
      <c r="I253" s="151"/>
      <c r="J253" s="134"/>
      <c r="K253" s="152"/>
      <c r="L253" s="153"/>
      <c r="M253" s="154"/>
      <c r="N253" s="155"/>
      <c r="O253" s="156"/>
      <c r="P253" s="157"/>
      <c r="Q253" s="158"/>
    </row>
    <row r="254" spans="1:17" ht="24" customHeight="1" x14ac:dyDescent="0.35">
      <c r="A254" s="147"/>
      <c r="B254" s="148"/>
      <c r="C254" s="149"/>
      <c r="D254" s="149"/>
      <c r="E254" s="147"/>
      <c r="F254" s="134"/>
      <c r="G254" s="111"/>
      <c r="H254" s="150"/>
      <c r="I254" s="151"/>
      <c r="J254" s="134"/>
      <c r="K254" s="152"/>
      <c r="L254" s="153"/>
      <c r="M254" s="154"/>
      <c r="N254" s="155"/>
      <c r="O254" s="156"/>
      <c r="P254" s="157"/>
      <c r="Q254" s="158"/>
    </row>
    <row r="255" spans="1:17" ht="24" customHeight="1" x14ac:dyDescent="0.35">
      <c r="A255" s="147"/>
      <c r="B255" s="148"/>
      <c r="C255" s="149"/>
      <c r="D255" s="149"/>
      <c r="E255" s="147"/>
      <c r="F255" s="134"/>
      <c r="G255" s="111"/>
      <c r="H255" s="150"/>
      <c r="I255" s="151"/>
      <c r="J255" s="134"/>
      <c r="K255" s="152"/>
      <c r="L255" s="153"/>
      <c r="M255" s="154"/>
      <c r="N255" s="155"/>
      <c r="O255" s="156"/>
      <c r="P255" s="157"/>
      <c r="Q255" s="158"/>
    </row>
    <row r="256" spans="1:17" ht="24" customHeight="1" x14ac:dyDescent="0.35">
      <c r="A256" s="147"/>
      <c r="B256" s="148"/>
      <c r="C256" s="149"/>
      <c r="D256" s="149"/>
      <c r="E256" s="147"/>
      <c r="F256" s="134"/>
      <c r="G256" s="111"/>
      <c r="H256" s="150"/>
      <c r="I256" s="151"/>
      <c r="J256" s="134"/>
      <c r="K256" s="152"/>
      <c r="L256" s="153"/>
      <c r="M256" s="154"/>
      <c r="N256" s="155"/>
      <c r="O256" s="156"/>
      <c r="P256" s="157"/>
      <c r="Q256" s="158"/>
    </row>
    <row r="257" spans="1:17" ht="24" customHeight="1" x14ac:dyDescent="0.35">
      <c r="A257" s="147"/>
      <c r="B257" s="148"/>
      <c r="C257" s="149"/>
      <c r="D257" s="149"/>
      <c r="E257" s="147"/>
      <c r="F257" s="134"/>
      <c r="G257" s="111"/>
      <c r="H257" s="150"/>
      <c r="I257" s="151"/>
      <c r="J257" s="134"/>
      <c r="K257" s="152"/>
      <c r="L257" s="153"/>
      <c r="M257" s="154"/>
      <c r="N257" s="155"/>
      <c r="O257" s="156"/>
      <c r="P257" s="157"/>
      <c r="Q257" s="158"/>
    </row>
    <row r="258" spans="1:17" ht="24" customHeight="1" x14ac:dyDescent="0.35">
      <c r="A258" s="147"/>
      <c r="B258" s="148"/>
      <c r="C258" s="149"/>
      <c r="D258" s="149"/>
      <c r="E258" s="147"/>
      <c r="F258" s="134"/>
      <c r="G258" s="111"/>
      <c r="H258" s="150"/>
      <c r="I258" s="151"/>
      <c r="J258" s="134"/>
      <c r="K258" s="152"/>
      <c r="L258" s="153"/>
      <c r="M258" s="154"/>
      <c r="N258" s="155"/>
      <c r="O258" s="156"/>
      <c r="P258" s="157"/>
      <c r="Q258" s="158"/>
    </row>
    <row r="259" spans="1:17" ht="24" customHeight="1" x14ac:dyDescent="0.35">
      <c r="A259" s="147"/>
      <c r="B259" s="148"/>
      <c r="C259" s="149"/>
      <c r="D259" s="149"/>
      <c r="E259" s="147"/>
      <c r="F259" s="134"/>
      <c r="G259" s="111"/>
      <c r="H259" s="150"/>
      <c r="I259" s="151"/>
      <c r="J259" s="134"/>
      <c r="K259" s="152"/>
      <c r="L259" s="153"/>
      <c r="M259" s="154"/>
      <c r="N259" s="155"/>
      <c r="O259" s="156"/>
      <c r="P259" s="157"/>
      <c r="Q259" s="158"/>
    </row>
    <row r="260" spans="1:17" ht="24" customHeight="1" x14ac:dyDescent="0.35">
      <c r="A260" s="147"/>
      <c r="B260" s="148"/>
      <c r="C260" s="149"/>
      <c r="D260" s="149"/>
      <c r="E260" s="147"/>
      <c r="F260" s="134"/>
      <c r="G260" s="111"/>
      <c r="H260" s="150"/>
      <c r="I260" s="151"/>
      <c r="J260" s="134"/>
      <c r="K260" s="152"/>
      <c r="L260" s="153"/>
      <c r="M260" s="154"/>
      <c r="N260" s="155"/>
      <c r="O260" s="156"/>
      <c r="P260" s="157"/>
      <c r="Q260" s="158"/>
    </row>
    <row r="261" spans="1:17" ht="24" customHeight="1" x14ac:dyDescent="0.35">
      <c r="A261" s="147"/>
      <c r="B261" s="148"/>
      <c r="C261" s="149"/>
      <c r="D261" s="149"/>
      <c r="E261" s="147"/>
      <c r="F261" s="134"/>
      <c r="G261" s="111"/>
      <c r="H261" s="150"/>
      <c r="I261" s="151"/>
      <c r="J261" s="134"/>
      <c r="K261" s="152"/>
      <c r="L261" s="153"/>
      <c r="M261" s="154"/>
      <c r="N261" s="155"/>
      <c r="O261" s="156"/>
      <c r="P261" s="157"/>
      <c r="Q261" s="158"/>
    </row>
    <row r="262" spans="1:17" ht="24" customHeight="1" x14ac:dyDescent="0.35">
      <c r="A262" s="147"/>
      <c r="B262" s="148"/>
      <c r="C262" s="149"/>
      <c r="D262" s="149"/>
      <c r="E262" s="147"/>
      <c r="F262" s="134"/>
      <c r="G262" s="111"/>
      <c r="H262" s="150"/>
      <c r="I262" s="151"/>
      <c r="J262" s="134"/>
      <c r="K262" s="152"/>
      <c r="L262" s="153"/>
      <c r="M262" s="154"/>
      <c r="N262" s="155"/>
      <c r="O262" s="156"/>
      <c r="P262" s="157"/>
      <c r="Q262" s="158"/>
    </row>
    <row r="263" spans="1:17" ht="24" customHeight="1" x14ac:dyDescent="0.35">
      <c r="A263" s="147"/>
      <c r="B263" s="148"/>
      <c r="C263" s="149"/>
      <c r="D263" s="149"/>
      <c r="E263" s="147"/>
      <c r="F263" s="134"/>
      <c r="G263" s="111"/>
      <c r="H263" s="150"/>
      <c r="I263" s="151"/>
      <c r="J263" s="134"/>
      <c r="K263" s="152"/>
      <c r="L263" s="153"/>
      <c r="M263" s="154"/>
      <c r="N263" s="155"/>
      <c r="O263" s="156"/>
      <c r="P263" s="157"/>
      <c r="Q263" s="158"/>
    </row>
    <row r="264" spans="1:17" ht="24" customHeight="1" x14ac:dyDescent="0.35">
      <c r="A264" s="147"/>
      <c r="B264" s="148"/>
      <c r="C264" s="149"/>
      <c r="D264" s="149"/>
      <c r="E264" s="147"/>
      <c r="F264" s="134"/>
      <c r="G264" s="111"/>
      <c r="H264" s="150"/>
      <c r="I264" s="151"/>
      <c r="J264" s="134"/>
      <c r="K264" s="152"/>
      <c r="L264" s="153"/>
      <c r="M264" s="154"/>
      <c r="N264" s="155"/>
      <c r="O264" s="156"/>
      <c r="P264" s="157"/>
      <c r="Q264" s="158"/>
    </row>
    <row r="265" spans="1:17" ht="24" customHeight="1" x14ac:dyDescent="0.35">
      <c r="A265" s="147"/>
      <c r="B265" s="148"/>
      <c r="C265" s="149"/>
      <c r="D265" s="149"/>
      <c r="E265" s="147"/>
      <c r="F265" s="134"/>
      <c r="G265" s="111"/>
      <c r="H265" s="150"/>
      <c r="I265" s="151"/>
      <c r="J265" s="134"/>
      <c r="K265" s="152"/>
      <c r="L265" s="153"/>
      <c r="M265" s="154"/>
      <c r="N265" s="155"/>
      <c r="O265" s="156"/>
      <c r="P265" s="157"/>
      <c r="Q265" s="158"/>
    </row>
    <row r="266" spans="1:17" ht="24" customHeight="1" x14ac:dyDescent="0.35">
      <c r="A266" s="147"/>
      <c r="B266" s="148"/>
      <c r="C266" s="149"/>
      <c r="D266" s="149"/>
      <c r="E266" s="147"/>
      <c r="F266" s="134"/>
      <c r="G266" s="111"/>
      <c r="H266" s="150"/>
      <c r="I266" s="151"/>
      <c r="J266" s="134"/>
      <c r="K266" s="152"/>
      <c r="L266" s="153"/>
      <c r="M266" s="154"/>
      <c r="N266" s="155"/>
      <c r="O266" s="156"/>
      <c r="P266" s="157"/>
      <c r="Q266" s="158"/>
    </row>
    <row r="267" spans="1:17" ht="24" customHeight="1" x14ac:dyDescent="0.35">
      <c r="A267" s="147"/>
      <c r="B267" s="148"/>
      <c r="C267" s="149"/>
      <c r="D267" s="149"/>
      <c r="E267" s="147"/>
      <c r="F267" s="134"/>
      <c r="G267" s="111"/>
      <c r="H267" s="150"/>
      <c r="I267" s="151"/>
      <c r="J267" s="134"/>
      <c r="K267" s="152"/>
      <c r="L267" s="153"/>
      <c r="M267" s="154"/>
      <c r="N267" s="155"/>
      <c r="O267" s="156"/>
      <c r="P267" s="157"/>
      <c r="Q267" s="158"/>
    </row>
    <row r="268" spans="1:17" ht="24" customHeight="1" x14ac:dyDescent="0.35">
      <c r="A268" s="147"/>
      <c r="B268" s="148"/>
      <c r="C268" s="149"/>
      <c r="D268" s="149"/>
      <c r="E268" s="147"/>
      <c r="F268" s="134"/>
      <c r="G268" s="111"/>
      <c r="H268" s="150"/>
      <c r="I268" s="151"/>
      <c r="J268" s="134"/>
      <c r="K268" s="152"/>
      <c r="L268" s="153"/>
      <c r="M268" s="154"/>
      <c r="N268" s="155"/>
      <c r="O268" s="156"/>
      <c r="P268" s="157"/>
      <c r="Q268" s="158"/>
    </row>
    <row r="269" spans="1:17" ht="24" customHeight="1" x14ac:dyDescent="0.35">
      <c r="A269" s="147"/>
      <c r="B269" s="148"/>
      <c r="C269" s="149"/>
      <c r="D269" s="149"/>
      <c r="E269" s="147"/>
      <c r="F269" s="134"/>
      <c r="G269" s="111"/>
      <c r="H269" s="150"/>
      <c r="I269" s="151"/>
      <c r="J269" s="134"/>
      <c r="K269" s="152"/>
      <c r="L269" s="153"/>
      <c r="M269" s="154"/>
      <c r="N269" s="155"/>
      <c r="O269" s="156"/>
      <c r="P269" s="157"/>
      <c r="Q269" s="158"/>
    </row>
    <row r="270" spans="1:17" ht="24" customHeight="1" x14ac:dyDescent="0.35">
      <c r="A270" s="147"/>
      <c r="B270" s="148"/>
      <c r="C270" s="149"/>
      <c r="D270" s="149"/>
      <c r="E270" s="147"/>
      <c r="F270" s="134"/>
      <c r="G270" s="111"/>
      <c r="H270" s="150"/>
      <c r="I270" s="151"/>
      <c r="J270" s="134"/>
      <c r="K270" s="152"/>
      <c r="L270" s="153"/>
      <c r="M270" s="154"/>
      <c r="N270" s="155"/>
      <c r="O270" s="156"/>
      <c r="P270" s="157"/>
      <c r="Q270" s="158"/>
    </row>
    <row r="271" spans="1:17" ht="24" customHeight="1" x14ac:dyDescent="0.35">
      <c r="A271" s="147"/>
      <c r="B271" s="148"/>
      <c r="C271" s="149"/>
      <c r="D271" s="149"/>
      <c r="E271" s="147"/>
      <c r="F271" s="134"/>
      <c r="G271" s="111"/>
      <c r="H271" s="150"/>
      <c r="I271" s="151"/>
      <c r="J271" s="134"/>
      <c r="K271" s="152"/>
      <c r="L271" s="153"/>
      <c r="M271" s="154"/>
      <c r="N271" s="155"/>
      <c r="O271" s="156"/>
      <c r="P271" s="157"/>
      <c r="Q271" s="158"/>
    </row>
    <row r="272" spans="1:17" ht="24" customHeight="1" x14ac:dyDescent="0.35">
      <c r="A272" s="147"/>
      <c r="B272" s="148"/>
      <c r="C272" s="149"/>
      <c r="D272" s="149"/>
      <c r="E272" s="147"/>
      <c r="F272" s="134"/>
      <c r="G272" s="111"/>
      <c r="H272" s="150"/>
      <c r="I272" s="151"/>
      <c r="J272" s="134"/>
      <c r="K272" s="152"/>
      <c r="L272" s="153"/>
      <c r="M272" s="154"/>
      <c r="N272" s="155"/>
      <c r="O272" s="156"/>
      <c r="P272" s="157"/>
      <c r="Q272" s="158"/>
    </row>
    <row r="273" spans="1:17" ht="24" customHeight="1" x14ac:dyDescent="0.35">
      <c r="A273" s="147"/>
      <c r="B273" s="148"/>
      <c r="C273" s="149"/>
      <c r="D273" s="149"/>
      <c r="E273" s="147"/>
      <c r="F273" s="134"/>
      <c r="G273" s="111"/>
      <c r="H273" s="150"/>
      <c r="I273" s="151"/>
      <c r="J273" s="134"/>
      <c r="K273" s="152"/>
      <c r="L273" s="153"/>
      <c r="M273" s="154"/>
      <c r="N273" s="155"/>
      <c r="O273" s="156"/>
      <c r="P273" s="157"/>
      <c r="Q273" s="158"/>
    </row>
    <row r="274" spans="1:17" ht="24" customHeight="1" x14ac:dyDescent="0.35">
      <c r="A274" s="147"/>
      <c r="B274" s="148"/>
      <c r="C274" s="149"/>
      <c r="D274" s="149"/>
      <c r="E274" s="147"/>
      <c r="F274" s="134"/>
      <c r="G274" s="111"/>
      <c r="H274" s="150"/>
      <c r="I274" s="151"/>
      <c r="J274" s="134"/>
      <c r="K274" s="152"/>
      <c r="L274" s="153"/>
      <c r="M274" s="154"/>
      <c r="N274" s="155"/>
      <c r="O274" s="156"/>
      <c r="P274" s="157"/>
      <c r="Q274" s="158"/>
    </row>
    <row r="275" spans="1:17" ht="24" customHeight="1" x14ac:dyDescent="0.35">
      <c r="A275" s="147"/>
      <c r="B275" s="148"/>
      <c r="C275" s="149"/>
      <c r="D275" s="149"/>
      <c r="E275" s="147"/>
      <c r="F275" s="134"/>
      <c r="G275" s="111"/>
      <c r="H275" s="150"/>
      <c r="I275" s="151"/>
      <c r="J275" s="134"/>
      <c r="K275" s="152"/>
      <c r="L275" s="153"/>
      <c r="M275" s="154"/>
      <c r="N275" s="155"/>
      <c r="O275" s="156"/>
      <c r="P275" s="157"/>
      <c r="Q275" s="158"/>
    </row>
    <row r="276" spans="1:17" ht="24" customHeight="1" x14ac:dyDescent="0.35">
      <c r="A276" s="147"/>
      <c r="B276" s="148"/>
      <c r="C276" s="149"/>
      <c r="D276" s="149"/>
      <c r="E276" s="147"/>
      <c r="F276" s="134"/>
      <c r="G276" s="111"/>
      <c r="H276" s="150"/>
      <c r="I276" s="151"/>
      <c r="J276" s="134"/>
      <c r="K276" s="152"/>
      <c r="L276" s="153"/>
      <c r="M276" s="154"/>
      <c r="N276" s="155"/>
      <c r="O276" s="156"/>
      <c r="P276" s="157"/>
      <c r="Q276" s="158"/>
    </row>
    <row r="277" spans="1:17" ht="24" customHeight="1" x14ac:dyDescent="0.35">
      <c r="A277" s="147"/>
      <c r="B277" s="148"/>
      <c r="C277" s="149"/>
      <c r="D277" s="149"/>
      <c r="E277" s="147"/>
      <c r="F277" s="134"/>
      <c r="G277" s="111"/>
      <c r="H277" s="150"/>
      <c r="I277" s="151"/>
      <c r="J277" s="134"/>
      <c r="K277" s="152"/>
      <c r="L277" s="153"/>
      <c r="M277" s="154"/>
      <c r="N277" s="155"/>
      <c r="O277" s="156"/>
      <c r="P277" s="157"/>
      <c r="Q277" s="158"/>
    </row>
    <row r="278" spans="1:17" ht="24" customHeight="1" x14ac:dyDescent="0.35">
      <c r="A278" s="147"/>
      <c r="B278" s="148"/>
      <c r="C278" s="149"/>
      <c r="D278" s="149"/>
      <c r="E278" s="147"/>
      <c r="F278" s="134"/>
      <c r="G278" s="111"/>
      <c r="H278" s="150"/>
      <c r="I278" s="151"/>
      <c r="J278" s="134"/>
      <c r="K278" s="152"/>
      <c r="L278" s="153"/>
      <c r="M278" s="154"/>
      <c r="N278" s="155"/>
      <c r="O278" s="156"/>
      <c r="P278" s="157"/>
      <c r="Q278" s="158"/>
    </row>
    <row r="279" spans="1:17" ht="24" customHeight="1" x14ac:dyDescent="0.35">
      <c r="A279" s="147"/>
      <c r="B279" s="148"/>
      <c r="C279" s="149"/>
      <c r="D279" s="149"/>
      <c r="E279" s="147"/>
      <c r="F279" s="134"/>
      <c r="G279" s="111"/>
      <c r="H279" s="150"/>
      <c r="I279" s="151"/>
      <c r="J279" s="134"/>
      <c r="K279" s="152"/>
      <c r="L279" s="153"/>
      <c r="M279" s="154"/>
      <c r="N279" s="155"/>
      <c r="O279" s="156"/>
      <c r="P279" s="157"/>
      <c r="Q279" s="158"/>
    </row>
    <row r="280" spans="1:17" ht="24" customHeight="1" x14ac:dyDescent="0.35">
      <c r="A280" s="147"/>
      <c r="B280" s="148"/>
      <c r="C280" s="149"/>
      <c r="D280" s="149"/>
      <c r="E280" s="147"/>
      <c r="F280" s="134"/>
      <c r="G280" s="111"/>
      <c r="H280" s="150"/>
      <c r="I280" s="151"/>
      <c r="J280" s="134"/>
      <c r="K280" s="152"/>
      <c r="L280" s="153"/>
      <c r="M280" s="154"/>
      <c r="N280" s="155"/>
      <c r="O280" s="156"/>
      <c r="P280" s="157"/>
      <c r="Q280" s="158"/>
    </row>
    <row r="281" spans="1:17" ht="24" customHeight="1" x14ac:dyDescent="0.35">
      <c r="A281" s="147"/>
      <c r="B281" s="148"/>
      <c r="C281" s="149"/>
      <c r="D281" s="149"/>
      <c r="E281" s="147"/>
      <c r="F281" s="134"/>
      <c r="G281" s="111"/>
      <c r="H281" s="150"/>
      <c r="I281" s="151"/>
      <c r="J281" s="134"/>
      <c r="K281" s="152"/>
      <c r="L281" s="153"/>
      <c r="M281" s="154"/>
      <c r="N281" s="155"/>
      <c r="O281" s="156"/>
      <c r="P281" s="157"/>
      <c r="Q281" s="158"/>
    </row>
    <row r="282" spans="1:17" ht="24" customHeight="1" x14ac:dyDescent="0.35">
      <c r="A282" s="147"/>
      <c r="B282" s="148"/>
      <c r="C282" s="149"/>
      <c r="D282" s="149"/>
      <c r="E282" s="147"/>
      <c r="F282" s="134"/>
      <c r="G282" s="111"/>
      <c r="H282" s="150"/>
      <c r="I282" s="151"/>
      <c r="J282" s="134"/>
      <c r="K282" s="152"/>
      <c r="L282" s="153"/>
      <c r="M282" s="154"/>
      <c r="N282" s="155"/>
      <c r="O282" s="156"/>
      <c r="P282" s="157"/>
      <c r="Q282" s="158"/>
    </row>
    <row r="283" spans="1:17" ht="24" customHeight="1" x14ac:dyDescent="0.35">
      <c r="A283" s="147"/>
      <c r="B283" s="148"/>
      <c r="C283" s="149"/>
      <c r="D283" s="149"/>
      <c r="E283" s="147"/>
      <c r="F283" s="134"/>
      <c r="G283" s="111"/>
      <c r="H283" s="150"/>
      <c r="I283" s="151"/>
      <c r="J283" s="134"/>
      <c r="K283" s="152"/>
      <c r="L283" s="153"/>
      <c r="M283" s="154"/>
      <c r="N283" s="155"/>
      <c r="O283" s="156"/>
      <c r="P283" s="157"/>
      <c r="Q283" s="158"/>
    </row>
    <row r="284" spans="1:17" ht="24" customHeight="1" x14ac:dyDescent="0.35">
      <c r="A284" s="147"/>
      <c r="B284" s="148"/>
      <c r="C284" s="149"/>
      <c r="D284" s="149"/>
      <c r="E284" s="147"/>
      <c r="F284" s="134"/>
      <c r="G284" s="111"/>
      <c r="H284" s="150"/>
      <c r="I284" s="151"/>
      <c r="J284" s="134"/>
      <c r="K284" s="152"/>
      <c r="L284" s="153"/>
      <c r="M284" s="154"/>
      <c r="N284" s="155"/>
      <c r="O284" s="156"/>
      <c r="P284" s="157"/>
      <c r="Q284" s="158"/>
    </row>
    <row r="285" spans="1:17" ht="24" customHeight="1" x14ac:dyDescent="0.35">
      <c r="A285" s="147"/>
      <c r="B285" s="148"/>
      <c r="C285" s="149"/>
      <c r="D285" s="149"/>
      <c r="E285" s="147"/>
      <c r="F285" s="134"/>
      <c r="G285" s="111"/>
      <c r="H285" s="150"/>
      <c r="I285" s="151"/>
      <c r="J285" s="134"/>
      <c r="K285" s="152"/>
      <c r="L285" s="153"/>
      <c r="M285" s="154"/>
      <c r="N285" s="155"/>
      <c r="O285" s="156"/>
      <c r="P285" s="157"/>
      <c r="Q285" s="158"/>
    </row>
    <row r="286" spans="1:17" ht="24" customHeight="1" x14ac:dyDescent="0.35">
      <c r="A286" s="147"/>
      <c r="B286" s="148"/>
      <c r="C286" s="149"/>
      <c r="D286" s="149"/>
      <c r="E286" s="147"/>
      <c r="F286" s="134"/>
      <c r="G286" s="111"/>
      <c r="H286" s="150"/>
      <c r="I286" s="151"/>
      <c r="J286" s="134"/>
      <c r="K286" s="152"/>
      <c r="L286" s="153"/>
      <c r="M286" s="154"/>
      <c r="N286" s="155"/>
      <c r="O286" s="156"/>
      <c r="P286" s="157"/>
      <c r="Q286" s="158"/>
    </row>
    <row r="287" spans="1:17" ht="24" customHeight="1" x14ac:dyDescent="0.35">
      <c r="A287" s="147"/>
      <c r="B287" s="148"/>
      <c r="C287" s="149"/>
      <c r="D287" s="149"/>
      <c r="E287" s="147"/>
      <c r="F287" s="134"/>
      <c r="G287" s="111"/>
      <c r="H287" s="150"/>
      <c r="I287" s="151"/>
      <c r="J287" s="134"/>
      <c r="K287" s="152"/>
      <c r="L287" s="153"/>
      <c r="M287" s="154"/>
      <c r="N287" s="155"/>
      <c r="O287" s="156"/>
      <c r="P287" s="157"/>
      <c r="Q287" s="158"/>
    </row>
    <row r="288" spans="1:17" ht="24" customHeight="1" x14ac:dyDescent="0.35">
      <c r="A288" s="147"/>
      <c r="B288" s="148"/>
      <c r="C288" s="149"/>
      <c r="D288" s="149"/>
      <c r="E288" s="147"/>
      <c r="F288" s="134"/>
      <c r="G288" s="111"/>
      <c r="H288" s="150"/>
      <c r="I288" s="151"/>
      <c r="J288" s="134"/>
      <c r="K288" s="152"/>
      <c r="L288" s="153"/>
      <c r="M288" s="154"/>
      <c r="N288" s="155"/>
      <c r="O288" s="156"/>
      <c r="P288" s="157"/>
      <c r="Q288" s="158"/>
    </row>
    <row r="289" spans="1:17" ht="24" customHeight="1" x14ac:dyDescent="0.35">
      <c r="A289" s="147"/>
      <c r="B289" s="148"/>
      <c r="C289" s="149"/>
      <c r="D289" s="149"/>
      <c r="E289" s="147"/>
      <c r="F289" s="134"/>
      <c r="G289" s="111"/>
      <c r="H289" s="150"/>
      <c r="I289" s="151"/>
      <c r="J289" s="134"/>
      <c r="K289" s="152"/>
      <c r="L289" s="153"/>
      <c r="M289" s="154"/>
      <c r="N289" s="155"/>
      <c r="O289" s="156"/>
      <c r="P289" s="157"/>
      <c r="Q289" s="158"/>
    </row>
    <row r="290" spans="1:17" ht="24" customHeight="1" x14ac:dyDescent="0.35">
      <c r="A290" s="147"/>
      <c r="B290" s="148"/>
      <c r="C290" s="149"/>
      <c r="D290" s="149"/>
      <c r="E290" s="147"/>
      <c r="F290" s="134"/>
      <c r="G290" s="111"/>
      <c r="H290" s="150"/>
      <c r="I290" s="151"/>
      <c r="J290" s="134"/>
      <c r="K290" s="152"/>
      <c r="L290" s="153"/>
      <c r="M290" s="154"/>
      <c r="N290" s="155"/>
      <c r="O290" s="156"/>
      <c r="P290" s="157"/>
      <c r="Q290" s="158"/>
    </row>
    <row r="291" spans="1:17" ht="24" customHeight="1" x14ac:dyDescent="0.35">
      <c r="A291" s="147"/>
      <c r="B291" s="148"/>
      <c r="C291" s="149"/>
      <c r="D291" s="149"/>
      <c r="E291" s="147"/>
      <c r="F291" s="134"/>
      <c r="G291" s="111"/>
      <c r="H291" s="150"/>
      <c r="I291" s="151"/>
      <c r="J291" s="134"/>
      <c r="K291" s="152"/>
      <c r="L291" s="153"/>
      <c r="M291" s="154"/>
      <c r="N291" s="155"/>
      <c r="O291" s="156"/>
      <c r="P291" s="157"/>
      <c r="Q291" s="158"/>
    </row>
    <row r="292" spans="1:17" ht="24" customHeight="1" x14ac:dyDescent="0.35">
      <c r="A292" s="147"/>
      <c r="B292" s="148"/>
      <c r="C292" s="149"/>
      <c r="D292" s="149"/>
      <c r="E292" s="147"/>
      <c r="F292" s="134"/>
      <c r="G292" s="111"/>
      <c r="H292" s="150"/>
      <c r="I292" s="151"/>
      <c r="J292" s="134"/>
      <c r="K292" s="152"/>
      <c r="L292" s="153"/>
      <c r="M292" s="154"/>
      <c r="N292" s="155"/>
      <c r="O292" s="156"/>
      <c r="P292" s="157"/>
      <c r="Q292" s="158"/>
    </row>
    <row r="293" spans="1:17" ht="24" customHeight="1" x14ac:dyDescent="0.35">
      <c r="A293" s="147"/>
      <c r="B293" s="148"/>
      <c r="C293" s="149"/>
      <c r="D293" s="149"/>
      <c r="E293" s="147"/>
      <c r="F293" s="134"/>
      <c r="G293" s="111"/>
      <c r="H293" s="150"/>
      <c r="I293" s="151"/>
      <c r="J293" s="134"/>
      <c r="K293" s="152"/>
      <c r="L293" s="153"/>
      <c r="M293" s="154"/>
      <c r="N293" s="155"/>
      <c r="O293" s="156"/>
      <c r="P293" s="157"/>
      <c r="Q293" s="158"/>
    </row>
    <row r="294" spans="1:17" ht="24" customHeight="1" x14ac:dyDescent="0.35">
      <c r="A294" s="147"/>
      <c r="B294" s="148"/>
      <c r="C294" s="149"/>
      <c r="D294" s="149"/>
      <c r="E294" s="147"/>
      <c r="F294" s="134"/>
      <c r="G294" s="111"/>
      <c r="H294" s="150"/>
      <c r="I294" s="151"/>
      <c r="J294" s="134"/>
      <c r="K294" s="152"/>
      <c r="L294" s="153"/>
      <c r="M294" s="154"/>
      <c r="N294" s="155"/>
      <c r="O294" s="156"/>
      <c r="P294" s="157"/>
      <c r="Q294" s="158"/>
    </row>
    <row r="295" spans="1:17" ht="24" customHeight="1" x14ac:dyDescent="0.35">
      <c r="A295" s="147"/>
      <c r="B295" s="148"/>
      <c r="C295" s="149"/>
      <c r="D295" s="149"/>
      <c r="E295" s="147"/>
      <c r="F295" s="134"/>
      <c r="G295" s="111"/>
      <c r="H295" s="150"/>
      <c r="I295" s="151"/>
      <c r="J295" s="134"/>
      <c r="K295" s="152"/>
      <c r="L295" s="153"/>
      <c r="M295" s="154"/>
      <c r="N295" s="155"/>
      <c r="O295" s="156"/>
      <c r="P295" s="157"/>
      <c r="Q295" s="158"/>
    </row>
    <row r="296" spans="1:17" ht="24" customHeight="1" x14ac:dyDescent="0.35">
      <c r="A296" s="147"/>
      <c r="B296" s="148"/>
      <c r="C296" s="149"/>
      <c r="D296" s="149"/>
      <c r="E296" s="147"/>
      <c r="F296" s="134"/>
      <c r="G296" s="111"/>
      <c r="H296" s="150"/>
      <c r="I296" s="151"/>
      <c r="J296" s="134"/>
      <c r="K296" s="152"/>
      <c r="L296" s="153"/>
      <c r="M296" s="154"/>
      <c r="N296" s="155"/>
      <c r="O296" s="156"/>
      <c r="P296" s="157"/>
      <c r="Q296" s="158"/>
    </row>
    <row r="297" spans="1:17" ht="24" customHeight="1" x14ac:dyDescent="0.35">
      <c r="A297" s="147"/>
      <c r="B297" s="148"/>
      <c r="C297" s="149"/>
      <c r="D297" s="149"/>
      <c r="E297" s="147"/>
      <c r="F297" s="134"/>
      <c r="G297" s="111"/>
      <c r="H297" s="150"/>
      <c r="I297" s="151"/>
      <c r="J297" s="134"/>
      <c r="K297" s="152"/>
      <c r="L297" s="153"/>
      <c r="M297" s="154"/>
      <c r="N297" s="155"/>
      <c r="O297" s="156"/>
      <c r="P297" s="157"/>
      <c r="Q297" s="158"/>
    </row>
    <row r="298" spans="1:17" ht="24" customHeight="1" x14ac:dyDescent="0.35">
      <c r="A298" s="147"/>
      <c r="B298" s="148"/>
      <c r="C298" s="149"/>
      <c r="D298" s="149"/>
      <c r="E298" s="147"/>
      <c r="F298" s="134"/>
      <c r="G298" s="111"/>
      <c r="H298" s="150"/>
      <c r="I298" s="151"/>
      <c r="J298" s="134"/>
      <c r="K298" s="152"/>
      <c r="L298" s="153"/>
      <c r="M298" s="154"/>
      <c r="N298" s="155"/>
      <c r="O298" s="156"/>
      <c r="P298" s="157"/>
      <c r="Q298" s="158"/>
    </row>
    <row r="299" spans="1:17" ht="24" customHeight="1" x14ac:dyDescent="0.35">
      <c r="A299" s="147"/>
      <c r="B299" s="148"/>
      <c r="C299" s="149"/>
      <c r="D299" s="149"/>
      <c r="E299" s="147"/>
      <c r="F299" s="134"/>
      <c r="G299" s="111"/>
      <c r="H299" s="150"/>
      <c r="I299" s="151"/>
      <c r="J299" s="134"/>
      <c r="K299" s="152"/>
      <c r="L299" s="153"/>
      <c r="M299" s="154"/>
      <c r="N299" s="155"/>
      <c r="O299" s="156"/>
      <c r="P299" s="157"/>
      <c r="Q299" s="158"/>
    </row>
    <row r="300" spans="1:17" ht="24" customHeight="1" x14ac:dyDescent="0.35">
      <c r="A300" s="147"/>
      <c r="B300" s="148"/>
      <c r="C300" s="149"/>
      <c r="D300" s="149"/>
      <c r="E300" s="147"/>
      <c r="F300" s="134"/>
      <c r="G300" s="111"/>
      <c r="H300" s="150"/>
      <c r="I300" s="151"/>
      <c r="J300" s="134"/>
      <c r="K300" s="152"/>
      <c r="L300" s="153"/>
      <c r="M300" s="154"/>
      <c r="N300" s="155"/>
      <c r="O300" s="156"/>
      <c r="P300" s="157"/>
      <c r="Q300" s="158"/>
    </row>
    <row r="301" spans="1:17" ht="24" customHeight="1" x14ac:dyDescent="0.35">
      <c r="A301" s="147"/>
      <c r="B301" s="148"/>
      <c r="C301" s="149"/>
      <c r="D301" s="149"/>
      <c r="E301" s="147"/>
      <c r="F301" s="134"/>
      <c r="G301" s="111"/>
      <c r="H301" s="150"/>
      <c r="I301" s="151"/>
      <c r="J301" s="134"/>
      <c r="K301" s="152"/>
      <c r="L301" s="153"/>
      <c r="M301" s="154"/>
      <c r="N301" s="155"/>
      <c r="O301" s="156"/>
      <c r="P301" s="157"/>
      <c r="Q301" s="158"/>
    </row>
    <row r="302" spans="1:17" ht="24" customHeight="1" x14ac:dyDescent="0.35">
      <c r="A302" s="147"/>
      <c r="B302" s="148"/>
      <c r="C302" s="149"/>
      <c r="D302" s="149"/>
      <c r="E302" s="147"/>
      <c r="F302" s="134"/>
      <c r="G302" s="111"/>
      <c r="H302" s="150"/>
      <c r="I302" s="151"/>
      <c r="J302" s="134"/>
      <c r="K302" s="152"/>
      <c r="L302" s="153"/>
      <c r="M302" s="154"/>
      <c r="N302" s="155"/>
      <c r="O302" s="156"/>
      <c r="P302" s="157"/>
      <c r="Q302" s="158"/>
    </row>
    <row r="303" spans="1:17" ht="24" customHeight="1" x14ac:dyDescent="0.35">
      <c r="A303" s="147"/>
      <c r="B303" s="148"/>
      <c r="C303" s="149"/>
      <c r="D303" s="149"/>
      <c r="E303" s="147"/>
      <c r="F303" s="134"/>
      <c r="G303" s="111"/>
      <c r="H303" s="150"/>
      <c r="I303" s="151"/>
      <c r="J303" s="134"/>
      <c r="K303" s="152"/>
      <c r="L303" s="153"/>
      <c r="M303" s="154"/>
      <c r="N303" s="155"/>
      <c r="O303" s="156"/>
      <c r="P303" s="157"/>
      <c r="Q303" s="158"/>
    </row>
    <row r="304" spans="1:17" ht="24" customHeight="1" x14ac:dyDescent="0.35">
      <c r="A304" s="147"/>
      <c r="B304" s="148"/>
      <c r="C304" s="149"/>
      <c r="D304" s="149"/>
      <c r="E304" s="147"/>
      <c r="F304" s="134"/>
      <c r="G304" s="111"/>
      <c r="H304" s="150"/>
      <c r="I304" s="151"/>
      <c r="J304" s="134"/>
      <c r="K304" s="152"/>
      <c r="L304" s="153"/>
      <c r="M304" s="154"/>
      <c r="N304" s="155"/>
      <c r="O304" s="156"/>
      <c r="P304" s="157"/>
      <c r="Q304" s="158"/>
    </row>
    <row r="305" spans="1:17" ht="24" customHeight="1" x14ac:dyDescent="0.35">
      <c r="A305" s="147"/>
      <c r="B305" s="148"/>
      <c r="C305" s="149"/>
      <c r="D305" s="149"/>
      <c r="E305" s="147"/>
      <c r="F305" s="134"/>
      <c r="G305" s="111"/>
      <c r="H305" s="150"/>
      <c r="I305" s="151"/>
      <c r="J305" s="134"/>
      <c r="K305" s="152"/>
      <c r="L305" s="153"/>
      <c r="M305" s="154"/>
      <c r="N305" s="155"/>
      <c r="O305" s="156"/>
      <c r="P305" s="157"/>
      <c r="Q305" s="158"/>
    </row>
    <row r="306" spans="1:17" ht="24" customHeight="1" x14ac:dyDescent="0.35">
      <c r="A306" s="147"/>
      <c r="B306" s="148"/>
      <c r="C306" s="149"/>
      <c r="D306" s="149"/>
      <c r="E306" s="147"/>
      <c r="F306" s="134"/>
      <c r="G306" s="111"/>
      <c r="H306" s="150"/>
      <c r="I306" s="151"/>
      <c r="J306" s="134"/>
      <c r="K306" s="152"/>
      <c r="L306" s="153"/>
      <c r="M306" s="154"/>
      <c r="N306" s="155"/>
      <c r="O306" s="156"/>
      <c r="P306" s="157"/>
      <c r="Q306" s="158"/>
    </row>
    <row r="307" spans="1:17" ht="24" customHeight="1" x14ac:dyDescent="0.35">
      <c r="A307" s="147"/>
      <c r="B307" s="148"/>
      <c r="C307" s="149"/>
      <c r="D307" s="149"/>
      <c r="E307" s="147"/>
      <c r="F307" s="134"/>
      <c r="G307" s="111"/>
      <c r="H307" s="150"/>
      <c r="I307" s="151"/>
      <c r="J307" s="134"/>
      <c r="K307" s="152"/>
      <c r="L307" s="153"/>
      <c r="M307" s="154"/>
      <c r="N307" s="155"/>
      <c r="O307" s="156"/>
      <c r="P307" s="157"/>
      <c r="Q307" s="158"/>
    </row>
    <row r="308" spans="1:17" ht="24" customHeight="1" x14ac:dyDescent="0.35">
      <c r="A308" s="147"/>
      <c r="B308" s="148"/>
      <c r="C308" s="149"/>
      <c r="D308" s="149"/>
      <c r="E308" s="147"/>
      <c r="F308" s="134"/>
      <c r="G308" s="111"/>
      <c r="H308" s="150"/>
      <c r="I308" s="151"/>
      <c r="J308" s="134"/>
      <c r="K308" s="152"/>
      <c r="L308" s="153"/>
      <c r="M308" s="154"/>
      <c r="N308" s="155"/>
      <c r="O308" s="156"/>
      <c r="P308" s="157"/>
      <c r="Q308" s="158"/>
    </row>
    <row r="309" spans="1:17" ht="24" customHeight="1" x14ac:dyDescent="0.35">
      <c r="A309" s="147"/>
      <c r="B309" s="148"/>
      <c r="C309" s="149"/>
      <c r="D309" s="149"/>
      <c r="E309" s="147"/>
      <c r="F309" s="134"/>
      <c r="G309" s="111"/>
      <c r="H309" s="150"/>
      <c r="I309" s="151"/>
      <c r="J309" s="134"/>
      <c r="K309" s="152"/>
      <c r="L309" s="153"/>
      <c r="M309" s="154"/>
      <c r="N309" s="155"/>
      <c r="O309" s="156"/>
      <c r="P309" s="157"/>
      <c r="Q309" s="158"/>
    </row>
    <row r="310" spans="1:17" ht="24" customHeight="1" x14ac:dyDescent="0.35">
      <c r="A310" s="147"/>
      <c r="B310" s="148"/>
      <c r="C310" s="149"/>
      <c r="D310" s="149"/>
      <c r="E310" s="147"/>
      <c r="F310" s="134"/>
      <c r="G310" s="111"/>
      <c r="H310" s="150"/>
      <c r="I310" s="151"/>
      <c r="J310" s="134"/>
      <c r="K310" s="152"/>
      <c r="L310" s="153"/>
      <c r="M310" s="154"/>
      <c r="N310" s="155"/>
      <c r="O310" s="156"/>
      <c r="P310" s="157"/>
      <c r="Q310" s="158"/>
    </row>
    <row r="311" spans="1:17" ht="24" customHeight="1" x14ac:dyDescent="0.35">
      <c r="A311" s="147"/>
      <c r="B311" s="148"/>
      <c r="C311" s="149"/>
      <c r="D311" s="149"/>
      <c r="E311" s="147"/>
      <c r="F311" s="134"/>
      <c r="G311" s="111"/>
      <c r="H311" s="150"/>
      <c r="I311" s="151"/>
      <c r="J311" s="134"/>
      <c r="K311" s="152"/>
      <c r="L311" s="153"/>
      <c r="M311" s="154"/>
      <c r="N311" s="155"/>
      <c r="O311" s="156"/>
      <c r="P311" s="157"/>
      <c r="Q311" s="158"/>
    </row>
    <row r="312" spans="1:17" ht="24" customHeight="1" x14ac:dyDescent="0.35">
      <c r="A312" s="147"/>
      <c r="B312" s="148"/>
      <c r="C312" s="149"/>
      <c r="D312" s="149"/>
      <c r="E312" s="147"/>
      <c r="F312" s="134"/>
      <c r="G312" s="111"/>
      <c r="H312" s="150"/>
      <c r="I312" s="151"/>
      <c r="J312" s="134"/>
      <c r="K312" s="152"/>
      <c r="L312" s="153"/>
      <c r="M312" s="154"/>
      <c r="N312" s="155"/>
      <c r="O312" s="156"/>
      <c r="P312" s="157"/>
      <c r="Q312" s="158"/>
    </row>
    <row r="313" spans="1:17" ht="24" customHeight="1" x14ac:dyDescent="0.35">
      <c r="A313" s="147"/>
      <c r="B313" s="148"/>
      <c r="C313" s="149"/>
      <c r="D313" s="149"/>
      <c r="E313" s="147"/>
      <c r="F313" s="134"/>
      <c r="G313" s="111"/>
      <c r="H313" s="150"/>
      <c r="I313" s="151"/>
      <c r="J313" s="134"/>
      <c r="K313" s="152"/>
      <c r="L313" s="153"/>
      <c r="M313" s="154"/>
      <c r="N313" s="155"/>
      <c r="O313" s="156"/>
      <c r="P313" s="157"/>
      <c r="Q313" s="158"/>
    </row>
    <row r="314" spans="1:17" ht="24" customHeight="1" x14ac:dyDescent="0.35">
      <c r="A314" s="147"/>
      <c r="B314" s="148"/>
      <c r="C314" s="149"/>
      <c r="D314" s="149"/>
      <c r="E314" s="147"/>
      <c r="F314" s="134"/>
      <c r="G314" s="111"/>
      <c r="H314" s="150"/>
      <c r="I314" s="151"/>
      <c r="J314" s="134"/>
      <c r="K314" s="152"/>
      <c r="L314" s="153"/>
      <c r="M314" s="154"/>
      <c r="N314" s="155"/>
      <c r="O314" s="156"/>
      <c r="P314" s="157"/>
      <c r="Q314" s="158"/>
    </row>
    <row r="315" spans="1:17" ht="24" customHeight="1" x14ac:dyDescent="0.35">
      <c r="A315" s="147"/>
      <c r="B315" s="148"/>
      <c r="C315" s="149"/>
      <c r="D315" s="149"/>
      <c r="E315" s="147"/>
      <c r="F315" s="134"/>
      <c r="G315" s="111"/>
      <c r="H315" s="150"/>
      <c r="I315" s="151"/>
      <c r="J315" s="134"/>
      <c r="K315" s="152"/>
      <c r="L315" s="153"/>
      <c r="M315" s="154"/>
      <c r="N315" s="155"/>
      <c r="O315" s="156"/>
      <c r="P315" s="157"/>
      <c r="Q315" s="158"/>
    </row>
    <row r="316" spans="1:17" ht="24" customHeight="1" x14ac:dyDescent="0.35">
      <c r="A316" s="147"/>
      <c r="B316" s="148"/>
      <c r="C316" s="149"/>
      <c r="D316" s="149"/>
      <c r="E316" s="147"/>
      <c r="F316" s="134"/>
      <c r="G316" s="111"/>
      <c r="H316" s="150"/>
      <c r="I316" s="151"/>
      <c r="J316" s="134"/>
      <c r="K316" s="152"/>
      <c r="L316" s="153"/>
      <c r="M316" s="154"/>
      <c r="N316" s="155"/>
      <c r="O316" s="156"/>
      <c r="P316" s="157"/>
      <c r="Q316" s="158"/>
    </row>
    <row r="317" spans="1:17" ht="24" customHeight="1" x14ac:dyDescent="0.35">
      <c r="A317" s="147"/>
      <c r="B317" s="148"/>
      <c r="C317" s="149"/>
      <c r="D317" s="149"/>
      <c r="E317" s="147"/>
      <c r="F317" s="134"/>
      <c r="G317" s="111"/>
      <c r="H317" s="150"/>
      <c r="I317" s="151"/>
      <c r="J317" s="134"/>
      <c r="K317" s="152"/>
      <c r="L317" s="153"/>
      <c r="M317" s="154"/>
      <c r="N317" s="155"/>
      <c r="O317" s="156"/>
      <c r="P317" s="157"/>
      <c r="Q317" s="158"/>
    </row>
    <row r="318" spans="1:17" ht="24" customHeight="1" x14ac:dyDescent="0.35">
      <c r="A318" s="147"/>
      <c r="B318" s="148"/>
      <c r="C318" s="149"/>
      <c r="D318" s="149"/>
      <c r="E318" s="147"/>
      <c r="F318" s="134"/>
      <c r="G318" s="111"/>
      <c r="H318" s="150"/>
      <c r="I318" s="151"/>
      <c r="J318" s="134"/>
      <c r="K318" s="152"/>
      <c r="L318" s="153"/>
      <c r="M318" s="154"/>
      <c r="N318" s="155"/>
      <c r="O318" s="156"/>
      <c r="P318" s="157"/>
      <c r="Q318" s="158"/>
    </row>
    <row r="319" spans="1:17" ht="24" customHeight="1" x14ac:dyDescent="0.25">
      <c r="A319" s="147"/>
      <c r="B319" s="148"/>
      <c r="C319" s="149"/>
      <c r="D319" s="149"/>
      <c r="E319" s="147"/>
      <c r="F319" s="159"/>
      <c r="G319" s="160"/>
      <c r="H319" s="150"/>
      <c r="I319" s="151"/>
      <c r="J319" s="134"/>
      <c r="K319" s="148"/>
      <c r="L319" s="153"/>
      <c r="M319" s="154"/>
      <c r="N319" s="155"/>
      <c r="O319" s="156"/>
      <c r="P319" s="157"/>
      <c r="Q319" s="158"/>
    </row>
    <row r="320" spans="1:17" ht="24" customHeight="1" x14ac:dyDescent="0.25">
      <c r="A320" s="147"/>
      <c r="B320" s="148"/>
      <c r="C320" s="149"/>
      <c r="D320" s="149"/>
      <c r="E320" s="147"/>
      <c r="F320" s="159"/>
      <c r="G320" s="160"/>
      <c r="H320" s="150"/>
      <c r="I320" s="151"/>
      <c r="J320" s="161"/>
      <c r="K320" s="161"/>
      <c r="L320" s="153"/>
      <c r="M320" s="154"/>
      <c r="N320" s="155"/>
      <c r="O320" s="156"/>
      <c r="P320" s="157"/>
      <c r="Q320" s="158"/>
    </row>
    <row r="321" spans="12:16" x14ac:dyDescent="0.25">
      <c r="L321" s="144"/>
      <c r="M321" s="144"/>
      <c r="N321" s="144"/>
      <c r="O321" s="144"/>
      <c r="P321" s="144"/>
    </row>
  </sheetData>
  <mergeCells count="695">
    <mergeCell ref="O227:O231"/>
    <mergeCell ref="P227:P231"/>
    <mergeCell ref="O232:O239"/>
    <mergeCell ref="P232:P239"/>
    <mergeCell ref="B240:H240"/>
    <mergeCell ref="O193:O196"/>
    <mergeCell ref="P193:P196"/>
    <mergeCell ref="O197:O200"/>
    <mergeCell ref="P197:P200"/>
    <mergeCell ref="O201:O204"/>
    <mergeCell ref="P201:P204"/>
    <mergeCell ref="O205:O208"/>
    <mergeCell ref="P205:P208"/>
    <mergeCell ref="O209:O214"/>
    <mergeCell ref="P209:P214"/>
    <mergeCell ref="O215:O218"/>
    <mergeCell ref="P215:P218"/>
    <mergeCell ref="O219:O222"/>
    <mergeCell ref="P219:P222"/>
    <mergeCell ref="O223:O226"/>
    <mergeCell ref="P223:P226"/>
    <mergeCell ref="M215:M218"/>
    <mergeCell ref="N215:N218"/>
    <mergeCell ref="M219:M222"/>
    <mergeCell ref="A232:A239"/>
    <mergeCell ref="C232:C239"/>
    <mergeCell ref="D232:D239"/>
    <mergeCell ref="E232:E239"/>
    <mergeCell ref="H232:H239"/>
    <mergeCell ref="I232:I239"/>
    <mergeCell ref="L232:L239"/>
    <mergeCell ref="M232:M239"/>
    <mergeCell ref="N232:N239"/>
    <mergeCell ref="F235:F236"/>
    <mergeCell ref="G235:G236"/>
    <mergeCell ref="A227:A231"/>
    <mergeCell ref="C227:C231"/>
    <mergeCell ref="D227:D231"/>
    <mergeCell ref="E227:E231"/>
    <mergeCell ref="H227:H231"/>
    <mergeCell ref="I227:I231"/>
    <mergeCell ref="L227:L231"/>
    <mergeCell ref="M227:M231"/>
    <mergeCell ref="N227:N231"/>
    <mergeCell ref="A223:A226"/>
    <mergeCell ref="C223:C226"/>
    <mergeCell ref="D223:D226"/>
    <mergeCell ref="E223:E226"/>
    <mergeCell ref="H223:H226"/>
    <mergeCell ref="I223:I226"/>
    <mergeCell ref="L223:L226"/>
    <mergeCell ref="M223:M226"/>
    <mergeCell ref="N223:N226"/>
    <mergeCell ref="F224:F225"/>
    <mergeCell ref="G224:G225"/>
    <mergeCell ref="N219:N222"/>
    <mergeCell ref="A215:A218"/>
    <mergeCell ref="C215:C218"/>
    <mergeCell ref="D215:D218"/>
    <mergeCell ref="E215:E218"/>
    <mergeCell ref="F215:F218"/>
    <mergeCell ref="G215:G218"/>
    <mergeCell ref="H215:H218"/>
    <mergeCell ref="I215:I218"/>
    <mergeCell ref="L215:L218"/>
    <mergeCell ref="A219:A222"/>
    <mergeCell ref="C219:C222"/>
    <mergeCell ref="D219:D222"/>
    <mergeCell ref="E219:E222"/>
    <mergeCell ref="F219:F220"/>
    <mergeCell ref="G219:G220"/>
    <mergeCell ref="H219:H222"/>
    <mergeCell ref="I219:I222"/>
    <mergeCell ref="L219:L222"/>
    <mergeCell ref="A209:A214"/>
    <mergeCell ref="C209:C214"/>
    <mergeCell ref="D209:D214"/>
    <mergeCell ref="E209:E214"/>
    <mergeCell ref="H209:H214"/>
    <mergeCell ref="I209:I214"/>
    <mergeCell ref="L209:L214"/>
    <mergeCell ref="M209:M214"/>
    <mergeCell ref="N209:N214"/>
    <mergeCell ref="F210:F211"/>
    <mergeCell ref="G210:G211"/>
    <mergeCell ref="M201:M204"/>
    <mergeCell ref="N201:N204"/>
    <mergeCell ref="A205:A208"/>
    <mergeCell ref="C205:C208"/>
    <mergeCell ref="D205:D208"/>
    <mergeCell ref="E205:E208"/>
    <mergeCell ref="H205:H208"/>
    <mergeCell ref="I205:I208"/>
    <mergeCell ref="L205:L208"/>
    <mergeCell ref="M205:M208"/>
    <mergeCell ref="N205:N208"/>
    <mergeCell ref="F206:F207"/>
    <mergeCell ref="G206:G207"/>
    <mergeCell ref="A201:A204"/>
    <mergeCell ref="C201:C204"/>
    <mergeCell ref="D201:D204"/>
    <mergeCell ref="E201:E204"/>
    <mergeCell ref="F201:F202"/>
    <mergeCell ref="G201:G202"/>
    <mergeCell ref="H201:H204"/>
    <mergeCell ref="I201:I204"/>
    <mergeCell ref="L201:L204"/>
    <mergeCell ref="A197:A200"/>
    <mergeCell ref="C197:C200"/>
    <mergeCell ref="D197:D200"/>
    <mergeCell ref="E197:E200"/>
    <mergeCell ref="H197:H200"/>
    <mergeCell ref="I197:I200"/>
    <mergeCell ref="L197:L200"/>
    <mergeCell ref="M197:M200"/>
    <mergeCell ref="N197:N200"/>
    <mergeCell ref="F199:F200"/>
    <mergeCell ref="G199:G200"/>
    <mergeCell ref="A193:A196"/>
    <mergeCell ref="C193:C196"/>
    <mergeCell ref="D193:D196"/>
    <mergeCell ref="E193:E196"/>
    <mergeCell ref="H193:H196"/>
    <mergeCell ref="I193:I196"/>
    <mergeCell ref="L193:L196"/>
    <mergeCell ref="M193:M196"/>
    <mergeCell ref="N193:N196"/>
    <mergeCell ref="F194:F195"/>
    <mergeCell ref="G194:G195"/>
    <mergeCell ref="O153:O156"/>
    <mergeCell ref="P153:P156"/>
    <mergeCell ref="P157:P160"/>
    <mergeCell ref="P161:P164"/>
    <mergeCell ref="P165:P168"/>
    <mergeCell ref="P169:P172"/>
    <mergeCell ref="P173:P176"/>
    <mergeCell ref="P177:P184"/>
    <mergeCell ref="O177:O184"/>
    <mergeCell ref="O157:O160"/>
    <mergeCell ref="O161:O164"/>
    <mergeCell ref="O165:O168"/>
    <mergeCell ref="O169:O172"/>
    <mergeCell ref="O173:O176"/>
    <mergeCell ref="O185:O188"/>
    <mergeCell ref="O189:O192"/>
    <mergeCell ref="P185:P188"/>
    <mergeCell ref="P189:P192"/>
    <mergeCell ref="M185:M188"/>
    <mergeCell ref="N185:N188"/>
    <mergeCell ref="F187:F188"/>
    <mergeCell ref="G187:G188"/>
    <mergeCell ref="M169:M172"/>
    <mergeCell ref="N169:N172"/>
    <mergeCell ref="M173:M176"/>
    <mergeCell ref="N173:N176"/>
    <mergeCell ref="A189:A192"/>
    <mergeCell ref="C189:C192"/>
    <mergeCell ref="D189:D192"/>
    <mergeCell ref="E189:E192"/>
    <mergeCell ref="H189:H192"/>
    <mergeCell ref="I189:I192"/>
    <mergeCell ref="L189:L192"/>
    <mergeCell ref="M189:M192"/>
    <mergeCell ref="N189:N192"/>
    <mergeCell ref="F190:F191"/>
    <mergeCell ref="G190:G191"/>
    <mergeCell ref="A185:A188"/>
    <mergeCell ref="C185:C188"/>
    <mergeCell ref="D185:D188"/>
    <mergeCell ref="E185:E188"/>
    <mergeCell ref="F185:F186"/>
    <mergeCell ref="G185:G186"/>
    <mergeCell ref="H185:H188"/>
    <mergeCell ref="I185:I188"/>
    <mergeCell ref="L185:L188"/>
    <mergeCell ref="A177:A184"/>
    <mergeCell ref="C177:C184"/>
    <mergeCell ref="D177:D184"/>
    <mergeCell ref="E177:E184"/>
    <mergeCell ref="H177:H184"/>
    <mergeCell ref="I177:I184"/>
    <mergeCell ref="L177:L184"/>
    <mergeCell ref="M177:M184"/>
    <mergeCell ref="N177:N184"/>
    <mergeCell ref="F183:F184"/>
    <mergeCell ref="G183:G184"/>
    <mergeCell ref="A173:A176"/>
    <mergeCell ref="C173:C176"/>
    <mergeCell ref="D173:D176"/>
    <mergeCell ref="E173:E176"/>
    <mergeCell ref="F173:F174"/>
    <mergeCell ref="G173:G174"/>
    <mergeCell ref="H173:H176"/>
    <mergeCell ref="I173:I176"/>
    <mergeCell ref="L173:L176"/>
    <mergeCell ref="A169:A172"/>
    <mergeCell ref="C169:C172"/>
    <mergeCell ref="D169:D172"/>
    <mergeCell ref="E169:E172"/>
    <mergeCell ref="F169:F172"/>
    <mergeCell ref="G169:G172"/>
    <mergeCell ref="H169:H172"/>
    <mergeCell ref="I169:I172"/>
    <mergeCell ref="L169:L172"/>
    <mergeCell ref="M161:M164"/>
    <mergeCell ref="N161:N164"/>
    <mergeCell ref="A165:A168"/>
    <mergeCell ref="C165:C168"/>
    <mergeCell ref="D165:D168"/>
    <mergeCell ref="E165:E168"/>
    <mergeCell ref="F165:F168"/>
    <mergeCell ref="G165:G168"/>
    <mergeCell ref="H165:H168"/>
    <mergeCell ref="I165:I168"/>
    <mergeCell ref="L165:L168"/>
    <mergeCell ref="M165:M168"/>
    <mergeCell ref="N165:N168"/>
    <mergeCell ref="A161:A164"/>
    <mergeCell ref="C161:C164"/>
    <mergeCell ref="D161:D164"/>
    <mergeCell ref="E161:E164"/>
    <mergeCell ref="F161:F164"/>
    <mergeCell ref="G161:G164"/>
    <mergeCell ref="H161:H164"/>
    <mergeCell ref="I161:I164"/>
    <mergeCell ref="L161:L164"/>
    <mergeCell ref="M153:M156"/>
    <mergeCell ref="N153:N156"/>
    <mergeCell ref="A157:A160"/>
    <mergeCell ref="C157:C160"/>
    <mergeCell ref="D157:D160"/>
    <mergeCell ref="E157:E160"/>
    <mergeCell ref="F157:F158"/>
    <mergeCell ref="G157:G158"/>
    <mergeCell ref="H157:H160"/>
    <mergeCell ref="I157:I160"/>
    <mergeCell ref="L157:L160"/>
    <mergeCell ref="M157:M160"/>
    <mergeCell ref="N157:N160"/>
    <mergeCell ref="A153:A156"/>
    <mergeCell ref="C153:C156"/>
    <mergeCell ref="D153:D156"/>
    <mergeCell ref="E153:E156"/>
    <mergeCell ref="F153:F156"/>
    <mergeCell ref="G153:G156"/>
    <mergeCell ref="H153:H156"/>
    <mergeCell ref="I153:I156"/>
    <mergeCell ref="L153:L156"/>
    <mergeCell ref="O149:O152"/>
    <mergeCell ref="P149:P152"/>
    <mergeCell ref="A149:A152"/>
    <mergeCell ref="C149:C152"/>
    <mergeCell ref="D149:D152"/>
    <mergeCell ref="E149:E152"/>
    <mergeCell ref="H149:H152"/>
    <mergeCell ref="I149:I152"/>
    <mergeCell ref="L149:L152"/>
    <mergeCell ref="M149:M152"/>
    <mergeCell ref="N149:N152"/>
    <mergeCell ref="F151:F152"/>
    <mergeCell ref="G151:G152"/>
    <mergeCell ref="M71:M74"/>
    <mergeCell ref="N71:N74"/>
    <mergeCell ref="O61:O64"/>
    <mergeCell ref="P61:P64"/>
    <mergeCell ref="O71:O74"/>
    <mergeCell ref="P71:P74"/>
    <mergeCell ref="O65:O70"/>
    <mergeCell ref="P65:P70"/>
    <mergeCell ref="M61:M64"/>
    <mergeCell ref="N61:N64"/>
    <mergeCell ref="A71:A74"/>
    <mergeCell ref="C71:C74"/>
    <mergeCell ref="D71:D74"/>
    <mergeCell ref="E71:E74"/>
    <mergeCell ref="F71:F74"/>
    <mergeCell ref="G71:G74"/>
    <mergeCell ref="H71:H74"/>
    <mergeCell ref="I71:I74"/>
    <mergeCell ref="L71:L74"/>
    <mergeCell ref="A65:A70"/>
    <mergeCell ref="C65:C70"/>
    <mergeCell ref="D65:D70"/>
    <mergeCell ref="E65:E70"/>
    <mergeCell ref="H65:H70"/>
    <mergeCell ref="I65:I70"/>
    <mergeCell ref="L65:L70"/>
    <mergeCell ref="M65:M70"/>
    <mergeCell ref="N65:N70"/>
    <mergeCell ref="F67:F68"/>
    <mergeCell ref="G67:G68"/>
    <mergeCell ref="A61:A64"/>
    <mergeCell ref="C61:C64"/>
    <mergeCell ref="D61:D64"/>
    <mergeCell ref="E61:E64"/>
    <mergeCell ref="F61:F62"/>
    <mergeCell ref="G61:G62"/>
    <mergeCell ref="H61:H64"/>
    <mergeCell ref="I61:I64"/>
    <mergeCell ref="L61:L64"/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  <mergeCell ref="A75:A78"/>
    <mergeCell ref="C75:C78"/>
    <mergeCell ref="D75:D78"/>
    <mergeCell ref="E75:E78"/>
    <mergeCell ref="F75:F78"/>
    <mergeCell ref="G75:G78"/>
    <mergeCell ref="H75:H78"/>
    <mergeCell ref="I75:I78"/>
    <mergeCell ref="L75:L78"/>
    <mergeCell ref="A79:A82"/>
    <mergeCell ref="C79:C82"/>
    <mergeCell ref="D79:D82"/>
    <mergeCell ref="E79:E82"/>
    <mergeCell ref="F79:F80"/>
    <mergeCell ref="G79:G80"/>
    <mergeCell ref="H79:H82"/>
    <mergeCell ref="I79:I82"/>
    <mergeCell ref="L79:L82"/>
    <mergeCell ref="A83:A86"/>
    <mergeCell ref="C83:C86"/>
    <mergeCell ref="D83:D86"/>
    <mergeCell ref="E83:E86"/>
    <mergeCell ref="F83:F84"/>
    <mergeCell ref="G83:G84"/>
    <mergeCell ref="H83:H86"/>
    <mergeCell ref="I83:I86"/>
    <mergeCell ref="L83:L86"/>
    <mergeCell ref="A87:A90"/>
    <mergeCell ref="C87:C90"/>
    <mergeCell ref="D87:D90"/>
    <mergeCell ref="E87:E90"/>
    <mergeCell ref="F87:F90"/>
    <mergeCell ref="G87:G90"/>
    <mergeCell ref="H87:H90"/>
    <mergeCell ref="I87:I90"/>
    <mergeCell ref="L87:L90"/>
    <mergeCell ref="A91:A98"/>
    <mergeCell ref="C91:C98"/>
    <mergeCell ref="D91:D98"/>
    <mergeCell ref="E91:E98"/>
    <mergeCell ref="H91:H98"/>
    <mergeCell ref="I91:I98"/>
    <mergeCell ref="L91:L98"/>
    <mergeCell ref="M91:M98"/>
    <mergeCell ref="N91:N98"/>
    <mergeCell ref="F97:F98"/>
    <mergeCell ref="G97:G98"/>
    <mergeCell ref="P75:P78"/>
    <mergeCell ref="O79:O82"/>
    <mergeCell ref="P79:P82"/>
    <mergeCell ref="O83:O86"/>
    <mergeCell ref="P83:P86"/>
    <mergeCell ref="O87:O90"/>
    <mergeCell ref="P87:P90"/>
    <mergeCell ref="O91:O98"/>
    <mergeCell ref="P91:P98"/>
    <mergeCell ref="C99:C106"/>
    <mergeCell ref="D99:D106"/>
    <mergeCell ref="E99:E106"/>
    <mergeCell ref="F99:F102"/>
    <mergeCell ref="G99:G102"/>
    <mergeCell ref="H99:H102"/>
    <mergeCell ref="I99:I102"/>
    <mergeCell ref="J99:J102"/>
    <mergeCell ref="O75:O78"/>
    <mergeCell ref="M83:M86"/>
    <mergeCell ref="N83:N86"/>
    <mergeCell ref="M87:M90"/>
    <mergeCell ref="N87:N90"/>
    <mergeCell ref="M75:M78"/>
    <mergeCell ref="N75:N78"/>
    <mergeCell ref="M79:M82"/>
    <mergeCell ref="N79:N82"/>
    <mergeCell ref="O99:O102"/>
    <mergeCell ref="L107:L110"/>
    <mergeCell ref="M107:M110"/>
    <mergeCell ref="L99:L102"/>
    <mergeCell ref="M99:M102"/>
    <mergeCell ref="N99:N102"/>
    <mergeCell ref="F103:F106"/>
    <mergeCell ref="G103:G106"/>
    <mergeCell ref="H103:H106"/>
    <mergeCell ref="I103:I106"/>
    <mergeCell ref="J103:J106"/>
    <mergeCell ref="L103:L106"/>
    <mergeCell ref="M103:M106"/>
    <mergeCell ref="N103:N106"/>
    <mergeCell ref="N107:N110"/>
    <mergeCell ref="A99:A106"/>
    <mergeCell ref="A107:A110"/>
    <mergeCell ref="A111:A114"/>
    <mergeCell ref="A115:A120"/>
    <mergeCell ref="C115:C120"/>
    <mergeCell ref="D115:D120"/>
    <mergeCell ref="E115:E120"/>
    <mergeCell ref="H115:H120"/>
    <mergeCell ref="I115:I120"/>
    <mergeCell ref="C111:C114"/>
    <mergeCell ref="D111:D114"/>
    <mergeCell ref="E111:E114"/>
    <mergeCell ref="F111:F114"/>
    <mergeCell ref="G111:G114"/>
    <mergeCell ref="H111:H114"/>
    <mergeCell ref="I111:I114"/>
    <mergeCell ref="C107:C110"/>
    <mergeCell ref="D107:D110"/>
    <mergeCell ref="E107:E110"/>
    <mergeCell ref="F107:F110"/>
    <mergeCell ref="G107:G110"/>
    <mergeCell ref="H107:H110"/>
    <mergeCell ref="I107:I110"/>
    <mergeCell ref="B99:B106"/>
    <mergeCell ref="L111:L114"/>
    <mergeCell ref="M111:M114"/>
    <mergeCell ref="N111:N114"/>
    <mergeCell ref="A127:A131"/>
    <mergeCell ref="C127:C131"/>
    <mergeCell ref="D127:D131"/>
    <mergeCell ref="E127:E131"/>
    <mergeCell ref="H127:H131"/>
    <mergeCell ref="I127:I131"/>
    <mergeCell ref="L127:L131"/>
    <mergeCell ref="M127:M131"/>
    <mergeCell ref="N127:N131"/>
    <mergeCell ref="F128:F129"/>
    <mergeCell ref="G128:G129"/>
    <mergeCell ref="A121:A126"/>
    <mergeCell ref="C121:C126"/>
    <mergeCell ref="D121:D126"/>
    <mergeCell ref="E121:E126"/>
    <mergeCell ref="H121:H126"/>
    <mergeCell ref="I121:I126"/>
    <mergeCell ref="L121:L126"/>
    <mergeCell ref="M121:M126"/>
    <mergeCell ref="N121:N126"/>
    <mergeCell ref="O121:O126"/>
    <mergeCell ref="P121:P126"/>
    <mergeCell ref="O127:O131"/>
    <mergeCell ref="P127:P131"/>
    <mergeCell ref="L115:L120"/>
    <mergeCell ref="M115:M120"/>
    <mergeCell ref="N115:N120"/>
    <mergeCell ref="F118:F119"/>
    <mergeCell ref="G118:G119"/>
    <mergeCell ref="F124:F125"/>
    <mergeCell ref="G124:G125"/>
    <mergeCell ref="P99:P102"/>
    <mergeCell ref="O103:O106"/>
    <mergeCell ref="P103:P106"/>
    <mergeCell ref="O107:O110"/>
    <mergeCell ref="P107:P110"/>
    <mergeCell ref="O111:O114"/>
    <mergeCell ref="P111:P114"/>
    <mergeCell ref="O115:O120"/>
    <mergeCell ref="P115:P120"/>
    <mergeCell ref="A132:A135"/>
    <mergeCell ref="C132:C135"/>
    <mergeCell ref="D132:D135"/>
    <mergeCell ref="E132:E135"/>
    <mergeCell ref="F132:F135"/>
    <mergeCell ref="G132:G135"/>
    <mergeCell ref="H132:H135"/>
    <mergeCell ref="I132:I135"/>
    <mergeCell ref="L132:L135"/>
    <mergeCell ref="A136:A139"/>
    <mergeCell ref="C136:C139"/>
    <mergeCell ref="D136:D139"/>
    <mergeCell ref="E136:E139"/>
    <mergeCell ref="F136:F139"/>
    <mergeCell ref="G136:G139"/>
    <mergeCell ref="H136:H139"/>
    <mergeCell ref="I136:I139"/>
    <mergeCell ref="L136:L139"/>
    <mergeCell ref="A140:A144"/>
    <mergeCell ref="C140:C144"/>
    <mergeCell ref="D140:D144"/>
    <mergeCell ref="E140:E144"/>
    <mergeCell ref="H140:H144"/>
    <mergeCell ref="I140:I144"/>
    <mergeCell ref="L140:L144"/>
    <mergeCell ref="M140:M144"/>
    <mergeCell ref="N140:N144"/>
    <mergeCell ref="F143:F144"/>
    <mergeCell ref="G143:G144"/>
    <mergeCell ref="A145:A148"/>
    <mergeCell ref="C145:C148"/>
    <mergeCell ref="D145:D148"/>
    <mergeCell ref="E145:E148"/>
    <mergeCell ref="H145:H148"/>
    <mergeCell ref="I145:I148"/>
    <mergeCell ref="L145:L148"/>
    <mergeCell ref="M145:M148"/>
    <mergeCell ref="N145:N148"/>
    <mergeCell ref="F147:F148"/>
    <mergeCell ref="G147:G148"/>
    <mergeCell ref="O140:O144"/>
    <mergeCell ref="P140:P144"/>
    <mergeCell ref="O132:O135"/>
    <mergeCell ref="P132:P135"/>
    <mergeCell ref="O136:O139"/>
    <mergeCell ref="P136:P139"/>
    <mergeCell ref="O145:O148"/>
    <mergeCell ref="P145:P148"/>
    <mergeCell ref="M132:M135"/>
    <mergeCell ref="N132:N135"/>
    <mergeCell ref="M136:M139"/>
    <mergeCell ref="N136:N139"/>
  </mergeCells>
  <pageMargins left="0.51181102362204722" right="0.31496062992125984" top="0.55118110236220474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topLeftCell="A16"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105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63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106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438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39"/>
      <c r="B7" s="439"/>
      <c r="C7" s="68" t="s">
        <v>44</v>
      </c>
      <c r="D7" s="69" t="s">
        <v>45</v>
      </c>
      <c r="E7" s="439"/>
      <c r="F7" s="67" t="s">
        <v>46</v>
      </c>
      <c r="G7" s="70" t="s">
        <v>47</v>
      </c>
      <c r="H7" s="71" t="s">
        <v>48</v>
      </c>
      <c r="I7" s="72" t="s">
        <v>49</v>
      </c>
      <c r="J7" s="439"/>
      <c r="K7" s="439"/>
      <c r="L7" s="442"/>
      <c r="M7" s="73" t="s">
        <v>50</v>
      </c>
      <c r="N7" s="74" t="s">
        <v>51</v>
      </c>
    </row>
    <row r="8" spans="1:14" x14ac:dyDescent="0.35">
      <c r="A8" s="445">
        <v>1</v>
      </c>
      <c r="B8" s="75" t="s">
        <v>81</v>
      </c>
      <c r="C8" s="449">
        <v>12000</v>
      </c>
      <c r="D8" s="449">
        <v>10400.02</v>
      </c>
      <c r="E8" s="452" t="s">
        <v>52</v>
      </c>
      <c r="F8" s="463" t="s">
        <v>72</v>
      </c>
      <c r="G8" s="466">
        <v>10399.969999999999</v>
      </c>
      <c r="H8" s="463" t="s">
        <v>72</v>
      </c>
      <c r="I8" s="466">
        <v>10399.969999999999</v>
      </c>
      <c r="J8" s="76"/>
      <c r="K8" s="77"/>
      <c r="L8" s="455" t="s">
        <v>71</v>
      </c>
      <c r="M8" s="485"/>
      <c r="N8" s="458" t="s">
        <v>53</v>
      </c>
    </row>
    <row r="9" spans="1:14" x14ac:dyDescent="0.35">
      <c r="A9" s="446"/>
      <c r="B9" s="78" t="s">
        <v>82</v>
      </c>
      <c r="C9" s="450"/>
      <c r="D9" s="450"/>
      <c r="E9" s="453"/>
      <c r="F9" s="464"/>
      <c r="G9" s="467"/>
      <c r="H9" s="464"/>
      <c r="I9" s="467"/>
      <c r="J9" s="118" t="s">
        <v>54</v>
      </c>
      <c r="K9" s="79" t="s">
        <v>119</v>
      </c>
      <c r="L9" s="456"/>
      <c r="M9" s="486"/>
      <c r="N9" s="459"/>
    </row>
    <row r="10" spans="1:14" x14ac:dyDescent="0.35">
      <c r="A10" s="447"/>
      <c r="B10" s="78"/>
      <c r="C10" s="450"/>
      <c r="D10" s="450"/>
      <c r="E10" s="453"/>
      <c r="F10" s="121" t="s">
        <v>83</v>
      </c>
      <c r="G10" s="123">
        <v>11200</v>
      </c>
      <c r="H10" s="464"/>
      <c r="I10" s="467"/>
      <c r="J10" s="118" t="s">
        <v>55</v>
      </c>
      <c r="K10" s="80" t="s">
        <v>84</v>
      </c>
      <c r="L10" s="456"/>
      <c r="M10" s="486"/>
      <c r="N10" s="459"/>
    </row>
    <row r="11" spans="1:14" x14ac:dyDescent="0.35">
      <c r="A11" s="448"/>
      <c r="B11" s="81"/>
      <c r="C11" s="451"/>
      <c r="D11" s="451"/>
      <c r="E11" s="454"/>
      <c r="F11" s="122" t="s">
        <v>85</v>
      </c>
      <c r="G11" s="124">
        <v>13160</v>
      </c>
      <c r="H11" s="465"/>
      <c r="I11" s="468"/>
      <c r="J11" s="82"/>
      <c r="K11" s="83"/>
      <c r="L11" s="457"/>
      <c r="M11" s="487"/>
      <c r="N11" s="460"/>
    </row>
    <row r="12" spans="1:14" x14ac:dyDescent="0.35">
      <c r="A12" s="445">
        <v>2</v>
      </c>
      <c r="B12" s="75" t="s">
        <v>86</v>
      </c>
      <c r="C12" s="449">
        <v>146000</v>
      </c>
      <c r="D12" s="449">
        <v>101864</v>
      </c>
      <c r="E12" s="452" t="s">
        <v>52</v>
      </c>
      <c r="F12" s="463" t="s">
        <v>87</v>
      </c>
      <c r="G12" s="466">
        <v>101864</v>
      </c>
      <c r="H12" s="463" t="s">
        <v>87</v>
      </c>
      <c r="I12" s="466">
        <v>101864</v>
      </c>
      <c r="J12" s="76"/>
      <c r="K12" s="77"/>
      <c r="L12" s="455" t="s">
        <v>71</v>
      </c>
      <c r="M12" s="458" t="s">
        <v>53</v>
      </c>
      <c r="N12" s="473"/>
    </row>
    <row r="13" spans="1:14" x14ac:dyDescent="0.35">
      <c r="A13" s="446"/>
      <c r="B13" s="78" t="s">
        <v>88</v>
      </c>
      <c r="C13" s="450"/>
      <c r="D13" s="450"/>
      <c r="E13" s="453"/>
      <c r="F13" s="464"/>
      <c r="G13" s="467"/>
      <c r="H13" s="464"/>
      <c r="I13" s="467"/>
      <c r="J13" s="118" t="s">
        <v>54</v>
      </c>
      <c r="K13" s="79" t="s">
        <v>89</v>
      </c>
      <c r="L13" s="456"/>
      <c r="M13" s="459"/>
      <c r="N13" s="474"/>
    </row>
    <row r="14" spans="1:14" x14ac:dyDescent="0.35">
      <c r="A14" s="447"/>
      <c r="B14" s="78" t="s">
        <v>90</v>
      </c>
      <c r="C14" s="450"/>
      <c r="D14" s="450"/>
      <c r="E14" s="453"/>
      <c r="F14" s="121" t="s">
        <v>91</v>
      </c>
      <c r="G14" s="123">
        <v>145520</v>
      </c>
      <c r="H14" s="464"/>
      <c r="I14" s="467"/>
      <c r="J14" s="118" t="s">
        <v>55</v>
      </c>
      <c r="K14" s="80" t="s">
        <v>92</v>
      </c>
      <c r="L14" s="456"/>
      <c r="M14" s="459"/>
      <c r="N14" s="474"/>
    </row>
    <row r="15" spans="1:14" x14ac:dyDescent="0.35">
      <c r="A15" s="448"/>
      <c r="B15" s="81"/>
      <c r="C15" s="451"/>
      <c r="D15" s="451"/>
      <c r="E15" s="454"/>
      <c r="F15" s="122" t="s">
        <v>93</v>
      </c>
      <c r="G15" s="124">
        <v>154080</v>
      </c>
      <c r="H15" s="465"/>
      <c r="I15" s="468"/>
      <c r="J15" s="82"/>
      <c r="K15" s="83"/>
      <c r="L15" s="457"/>
      <c r="M15" s="460"/>
      <c r="N15" s="475"/>
    </row>
    <row r="16" spans="1:14" x14ac:dyDescent="0.35">
      <c r="A16" s="445">
        <v>3</v>
      </c>
      <c r="B16" s="75" t="s">
        <v>94</v>
      </c>
      <c r="C16" s="449">
        <v>322000</v>
      </c>
      <c r="D16" s="449">
        <v>344489.71</v>
      </c>
      <c r="E16" s="452" t="s">
        <v>52</v>
      </c>
      <c r="F16" s="463" t="s">
        <v>73</v>
      </c>
      <c r="G16" s="466">
        <v>337599.98</v>
      </c>
      <c r="H16" s="463" t="s">
        <v>73</v>
      </c>
      <c r="I16" s="466">
        <v>337599.98</v>
      </c>
      <c r="J16" s="76"/>
      <c r="K16" s="77"/>
      <c r="L16" s="455" t="s">
        <v>74</v>
      </c>
      <c r="M16" s="458" t="s">
        <v>53</v>
      </c>
      <c r="N16" s="458"/>
    </row>
    <row r="17" spans="1:14" ht="21" customHeight="1" x14ac:dyDescent="0.35">
      <c r="A17" s="446"/>
      <c r="B17" s="78" t="s">
        <v>75</v>
      </c>
      <c r="C17" s="450"/>
      <c r="D17" s="450"/>
      <c r="E17" s="453"/>
      <c r="F17" s="464"/>
      <c r="G17" s="467"/>
      <c r="H17" s="464"/>
      <c r="I17" s="467"/>
      <c r="J17" s="118" t="s">
        <v>57</v>
      </c>
      <c r="K17" s="79" t="s">
        <v>95</v>
      </c>
      <c r="L17" s="456"/>
      <c r="M17" s="459"/>
      <c r="N17" s="459"/>
    </row>
    <row r="18" spans="1:14" x14ac:dyDescent="0.35">
      <c r="A18" s="447"/>
      <c r="B18" s="78" t="s">
        <v>96</v>
      </c>
      <c r="C18" s="450"/>
      <c r="D18" s="450"/>
      <c r="E18" s="453"/>
      <c r="F18" s="464"/>
      <c r="G18" s="467"/>
      <c r="H18" s="464"/>
      <c r="I18" s="467"/>
      <c r="J18" s="118" t="s">
        <v>55</v>
      </c>
      <c r="K18" s="80" t="s">
        <v>97</v>
      </c>
      <c r="L18" s="456"/>
      <c r="M18" s="459"/>
      <c r="N18" s="459"/>
    </row>
    <row r="19" spans="1:14" x14ac:dyDescent="0.35">
      <c r="A19" s="448"/>
      <c r="B19" s="81"/>
      <c r="C19" s="451"/>
      <c r="D19" s="451"/>
      <c r="E19" s="454"/>
      <c r="F19" s="465"/>
      <c r="G19" s="468"/>
      <c r="H19" s="465"/>
      <c r="I19" s="468"/>
      <c r="J19" s="82"/>
      <c r="K19" s="83"/>
      <c r="L19" s="457"/>
      <c r="M19" s="460"/>
      <c r="N19" s="460"/>
    </row>
    <row r="20" spans="1:14" ht="21" customHeight="1" x14ac:dyDescent="0.35">
      <c r="A20" s="445">
        <v>4</v>
      </c>
      <c r="B20" s="75" t="s">
        <v>98</v>
      </c>
      <c r="C20" s="449">
        <v>29900</v>
      </c>
      <c r="D20" s="449">
        <v>31993</v>
      </c>
      <c r="E20" s="452" t="s">
        <v>52</v>
      </c>
      <c r="F20" s="120" t="s">
        <v>99</v>
      </c>
      <c r="G20" s="119">
        <v>31993</v>
      </c>
      <c r="H20" s="463" t="s">
        <v>99</v>
      </c>
      <c r="I20" s="466">
        <v>31993</v>
      </c>
      <c r="J20" s="76"/>
      <c r="K20" s="77"/>
      <c r="L20" s="455" t="s">
        <v>115</v>
      </c>
      <c r="M20" s="458" t="s">
        <v>53</v>
      </c>
      <c r="N20" s="473"/>
    </row>
    <row r="21" spans="1:14" ht="21" customHeight="1" x14ac:dyDescent="0.35">
      <c r="A21" s="446"/>
      <c r="B21" s="78" t="s">
        <v>100</v>
      </c>
      <c r="C21" s="450"/>
      <c r="D21" s="450"/>
      <c r="E21" s="453"/>
      <c r="F21" s="481" t="s">
        <v>101</v>
      </c>
      <c r="G21" s="483">
        <v>37289.5</v>
      </c>
      <c r="H21" s="464"/>
      <c r="I21" s="467"/>
      <c r="J21" s="118" t="s">
        <v>54</v>
      </c>
      <c r="K21" s="79" t="s">
        <v>102</v>
      </c>
      <c r="L21" s="456"/>
      <c r="M21" s="459"/>
      <c r="N21" s="474"/>
    </row>
    <row r="22" spans="1:14" ht="21" customHeight="1" x14ac:dyDescent="0.35">
      <c r="A22" s="447"/>
      <c r="B22" s="78"/>
      <c r="C22" s="450"/>
      <c r="D22" s="450"/>
      <c r="E22" s="453"/>
      <c r="F22" s="481"/>
      <c r="G22" s="483"/>
      <c r="H22" s="464"/>
      <c r="I22" s="467"/>
      <c r="J22" s="118" t="s">
        <v>55</v>
      </c>
      <c r="K22" s="80" t="s">
        <v>103</v>
      </c>
      <c r="L22" s="456"/>
      <c r="M22" s="459"/>
      <c r="N22" s="474"/>
    </row>
    <row r="23" spans="1:14" ht="21" customHeight="1" x14ac:dyDescent="0.35">
      <c r="A23" s="447"/>
      <c r="B23" s="80"/>
      <c r="C23" s="450"/>
      <c r="D23" s="450"/>
      <c r="E23" s="453"/>
      <c r="F23" s="481" t="s">
        <v>104</v>
      </c>
      <c r="G23" s="483">
        <v>38199</v>
      </c>
      <c r="H23" s="464"/>
      <c r="I23" s="467"/>
      <c r="J23" s="134"/>
      <c r="K23" s="80"/>
      <c r="L23" s="456"/>
      <c r="M23" s="459"/>
      <c r="N23" s="474"/>
    </row>
    <row r="24" spans="1:14" ht="21.75" customHeight="1" x14ac:dyDescent="0.35">
      <c r="A24" s="448"/>
      <c r="B24" s="81"/>
      <c r="C24" s="451"/>
      <c r="D24" s="451"/>
      <c r="E24" s="454"/>
      <c r="F24" s="482"/>
      <c r="G24" s="484"/>
      <c r="H24" s="465"/>
      <c r="I24" s="468"/>
      <c r="J24" s="82"/>
      <c r="K24" s="83"/>
      <c r="L24" s="457"/>
      <c r="M24" s="460"/>
      <c r="N24" s="475"/>
    </row>
    <row r="25" spans="1:14" ht="21.75" customHeight="1" x14ac:dyDescent="0.35">
      <c r="A25" s="85"/>
      <c r="B25" s="461" t="s">
        <v>107</v>
      </c>
      <c r="C25" s="461"/>
      <c r="D25" s="461"/>
      <c r="E25" s="461"/>
      <c r="F25" s="461"/>
      <c r="G25" s="461"/>
      <c r="H25" s="462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437" t="s">
        <v>109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63" t="s">
        <v>32</v>
      </c>
    </row>
    <row r="31" spans="1:14" x14ac:dyDescent="0.35">
      <c r="A31" s="437" t="s">
        <v>2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</row>
    <row r="32" spans="1:14" x14ac:dyDescent="0.35">
      <c r="A32" s="437" t="s">
        <v>106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438" t="s">
        <v>33</v>
      </c>
      <c r="B34" s="438" t="s">
        <v>34</v>
      </c>
      <c r="C34" s="65" t="s">
        <v>35</v>
      </c>
      <c r="D34" s="66" t="s">
        <v>36</v>
      </c>
      <c r="E34" s="438" t="s">
        <v>37</v>
      </c>
      <c r="F34" s="438" t="s">
        <v>38</v>
      </c>
      <c r="G34" s="438"/>
      <c r="H34" s="440" t="s">
        <v>39</v>
      </c>
      <c r="I34" s="440"/>
      <c r="J34" s="441" t="s">
        <v>40</v>
      </c>
      <c r="K34" s="441" t="s">
        <v>41</v>
      </c>
      <c r="L34" s="469" t="s">
        <v>42</v>
      </c>
      <c r="M34" s="443" t="s">
        <v>43</v>
      </c>
      <c r="N34" s="444"/>
    </row>
    <row r="35" spans="1:14" ht="63" x14ac:dyDescent="0.35">
      <c r="A35" s="439"/>
      <c r="B35" s="439"/>
      <c r="C35" s="68" t="s">
        <v>44</v>
      </c>
      <c r="D35" s="92" t="s">
        <v>45</v>
      </c>
      <c r="E35" s="439"/>
      <c r="F35" s="67" t="s">
        <v>46</v>
      </c>
      <c r="G35" s="70" t="s">
        <v>47</v>
      </c>
      <c r="H35" s="71" t="s">
        <v>48</v>
      </c>
      <c r="I35" s="72" t="s">
        <v>49</v>
      </c>
      <c r="J35" s="439"/>
      <c r="K35" s="439"/>
      <c r="L35" s="469"/>
      <c r="M35" s="93" t="s">
        <v>50</v>
      </c>
      <c r="N35" s="84" t="s">
        <v>51</v>
      </c>
    </row>
    <row r="36" spans="1:14" x14ac:dyDescent="0.35">
      <c r="A36" s="445">
        <v>1</v>
      </c>
      <c r="B36" s="135" t="s">
        <v>79</v>
      </c>
      <c r="C36" s="477">
        <v>5996426.1699999999</v>
      </c>
      <c r="D36" s="477">
        <v>6416176</v>
      </c>
      <c r="E36" s="452" t="s">
        <v>56</v>
      </c>
      <c r="F36" s="439" t="s">
        <v>76</v>
      </c>
      <c r="G36" s="466">
        <v>6300000</v>
      </c>
      <c r="H36" s="439" t="s">
        <v>76</v>
      </c>
      <c r="I36" s="466">
        <v>6287440</v>
      </c>
      <c r="J36" s="94"/>
      <c r="K36" s="94"/>
      <c r="L36" s="455" t="s">
        <v>77</v>
      </c>
      <c r="M36" s="470" t="s">
        <v>53</v>
      </c>
      <c r="N36" s="473"/>
    </row>
    <row r="37" spans="1:14" x14ac:dyDescent="0.35">
      <c r="A37" s="446"/>
      <c r="B37" s="78" t="s">
        <v>78</v>
      </c>
      <c r="C37" s="478"/>
      <c r="D37" s="478"/>
      <c r="E37" s="453"/>
      <c r="F37" s="479"/>
      <c r="G37" s="467"/>
      <c r="H37" s="479"/>
      <c r="I37" s="467"/>
      <c r="J37" s="118" t="s">
        <v>57</v>
      </c>
      <c r="K37" s="79" t="s">
        <v>110</v>
      </c>
      <c r="L37" s="456"/>
      <c r="M37" s="471"/>
      <c r="N37" s="474"/>
    </row>
    <row r="38" spans="1:14" x14ac:dyDescent="0.35">
      <c r="A38" s="446"/>
      <c r="B38" s="78" t="s">
        <v>111</v>
      </c>
      <c r="C38" s="478"/>
      <c r="D38" s="478"/>
      <c r="E38" s="453"/>
      <c r="F38" s="479"/>
      <c r="G38" s="467"/>
      <c r="H38" s="479"/>
      <c r="I38" s="467"/>
      <c r="J38" s="118" t="s">
        <v>55</v>
      </c>
      <c r="K38" s="80" t="s">
        <v>84</v>
      </c>
      <c r="L38" s="456"/>
      <c r="M38" s="471"/>
      <c r="N38" s="474"/>
    </row>
    <row r="39" spans="1:14" ht="21.75" customHeight="1" x14ac:dyDescent="0.35">
      <c r="A39" s="448"/>
      <c r="B39" s="117"/>
      <c r="C39" s="478"/>
      <c r="D39" s="478"/>
      <c r="E39" s="454"/>
      <c r="F39" s="480"/>
      <c r="G39" s="468"/>
      <c r="H39" s="480"/>
      <c r="I39" s="468"/>
      <c r="J39" s="117"/>
      <c r="K39" s="95"/>
      <c r="L39" s="457"/>
      <c r="M39" s="472"/>
      <c r="N39" s="475"/>
    </row>
    <row r="40" spans="1:14" x14ac:dyDescent="0.35">
      <c r="A40" s="85"/>
      <c r="B40" s="476" t="s">
        <v>58</v>
      </c>
      <c r="C40" s="476"/>
      <c r="D40" s="476"/>
      <c r="E40" s="476"/>
      <c r="F40" s="476"/>
      <c r="G40" s="476"/>
      <c r="H40" s="462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L12:L15"/>
    <mergeCell ref="L8:L11"/>
    <mergeCell ref="N20:N24"/>
    <mergeCell ref="N12:N15"/>
    <mergeCell ref="N8:N11"/>
    <mergeCell ref="M8:M11"/>
    <mergeCell ref="M12:M15"/>
    <mergeCell ref="N16:N19"/>
    <mergeCell ref="I20:I24"/>
    <mergeCell ref="F23:F24"/>
    <mergeCell ref="G23:G24"/>
    <mergeCell ref="L20:L24"/>
    <mergeCell ref="M20:M24"/>
    <mergeCell ref="F21:F22"/>
    <mergeCell ref="G21:G22"/>
    <mergeCell ref="H20:H24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BI63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58" sqref="B5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5" width="14.625" style="56" customWidth="1"/>
    <col min="26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386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</row>
    <row r="5" spans="1:61" ht="33.75" customHeight="1" x14ac:dyDescent="0.3">
      <c r="A5" s="386"/>
      <c r="B5" s="386"/>
      <c r="C5" s="386"/>
      <c r="D5" s="386"/>
      <c r="E5" s="386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428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387" t="s">
        <v>11</v>
      </c>
      <c r="D7" s="388" t="s">
        <v>6</v>
      </c>
      <c r="E7" s="388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>
        <f>SUM(AZ10:BD10)</f>
        <v>27084798.130841121</v>
      </c>
      <c r="Y10" s="18"/>
      <c r="Z10" s="18"/>
      <c r="AA10" s="18"/>
      <c r="AB10" s="18"/>
      <c r="AC10" s="18"/>
      <c r="AD10" s="16">
        <f>SUM(F10:AC10)</f>
        <v>68271449.532710284</v>
      </c>
      <c r="AE10" s="16">
        <f>F10+H10+J10+L10+N10+P10+R10+T10+V10+X10+Z10+AB10</f>
        <v>68271449.532710284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206">
        <f>11243485-(11243485*7/107)</f>
        <v>10507929.906542055</v>
      </c>
      <c r="BA10" s="206">
        <f>4167510-(4167510*7/107)</f>
        <v>3894869.1588785048</v>
      </c>
      <c r="BB10" s="206">
        <f>4649106-(4649106*7/107)</f>
        <v>4344958.878504673</v>
      </c>
      <c r="BC10" s="206">
        <f>6395550-(6395550*7/107)</f>
        <v>5977149.5327102803</v>
      </c>
      <c r="BD10" s="206">
        <f>2525083-(2525083*7/107)</f>
        <v>2359890.6542056073</v>
      </c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9" si="0">F11+H11+J11+L11+N11+P11+R11+T11+V11+X11+Z11+AB11</f>
        <v>1587538</v>
      </c>
      <c r="AF11" s="23">
        <f t="shared" ref="AF11:AF50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/>
      <c r="AC12" s="18"/>
      <c r="AD12" s="16">
        <f>SUM(F12:AC12)</f>
        <v>1317180.3725233646</v>
      </c>
      <c r="AE12" s="16">
        <f t="shared" si="0"/>
        <v>1317180.3725233646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50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7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7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7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7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7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7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7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7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7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7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7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7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7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7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>
        <f>AK30</f>
        <v>2055628.0373831776</v>
      </c>
      <c r="Y30" s="18"/>
      <c r="Z30" s="18"/>
      <c r="AA30" s="18"/>
      <c r="AB30" s="18"/>
      <c r="AC30" s="18"/>
      <c r="AD30" s="16">
        <f>SUM(F30:AC30)</f>
        <v>7931740.1873831777</v>
      </c>
      <c r="AE30" s="16">
        <f t="shared" si="0"/>
        <v>7931740.1873831777</v>
      </c>
      <c r="AF30" s="23">
        <f t="shared" si="1"/>
        <v>1</v>
      </c>
      <c r="AJ30" s="140">
        <v>5876112.1500000004</v>
      </c>
      <c r="AK30" s="2">
        <f>2199522-(2199522*7/107)</f>
        <v>2055628.0373831776</v>
      </c>
    </row>
    <row r="31" spans="1:37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7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>
        <v>13</v>
      </c>
      <c r="B43" s="19" t="s">
        <v>423</v>
      </c>
      <c r="C43" s="20">
        <v>7000</v>
      </c>
      <c r="D43" s="17">
        <v>7000</v>
      </c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7000</v>
      </c>
      <c r="Y43" s="18"/>
      <c r="Z43" s="18"/>
      <c r="AA43" s="18"/>
      <c r="AB43" s="18"/>
      <c r="AC43" s="18"/>
      <c r="AD43" s="16">
        <f t="shared" si="2"/>
        <v>7000</v>
      </c>
      <c r="AE43" s="16">
        <f t="shared" si="0"/>
        <v>7000</v>
      </c>
      <c r="AF43" s="23">
        <f t="shared" si="1"/>
        <v>1</v>
      </c>
    </row>
    <row r="44" spans="1:36" x14ac:dyDescent="0.3">
      <c r="A44" s="14">
        <v>14</v>
      </c>
      <c r="B44" s="19" t="s">
        <v>424</v>
      </c>
      <c r="C44" s="20">
        <v>10500</v>
      </c>
      <c r="D44" s="17">
        <v>10500</v>
      </c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>
        <v>8084.11</v>
      </c>
      <c r="Y44" s="18"/>
      <c r="Z44" s="18"/>
      <c r="AA44" s="18"/>
      <c r="AB44" s="18"/>
      <c r="AC44" s="18"/>
      <c r="AD44" s="16">
        <f t="shared" si="2"/>
        <v>8084.11</v>
      </c>
      <c r="AE44" s="16">
        <f t="shared" si="0"/>
        <v>8084.11</v>
      </c>
      <c r="AF44" s="23">
        <f t="shared" si="1"/>
        <v>1</v>
      </c>
      <c r="AI44" s="2">
        <f>8650-(8650*7/107)</f>
        <v>8084.1121495327106</v>
      </c>
    </row>
    <row r="45" spans="1:36" x14ac:dyDescent="0.3">
      <c r="A45" s="14">
        <v>15</v>
      </c>
      <c r="B45" s="19" t="s">
        <v>323</v>
      </c>
      <c r="C45" s="20">
        <v>15500</v>
      </c>
      <c r="D45" s="17">
        <v>15500</v>
      </c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>
        <v>15500</v>
      </c>
      <c r="Y45" s="18"/>
      <c r="Z45" s="18"/>
      <c r="AA45" s="18"/>
      <c r="AB45" s="18"/>
      <c r="AC45" s="18"/>
      <c r="AD45" s="16">
        <f t="shared" si="2"/>
        <v>15500</v>
      </c>
      <c r="AE45" s="16">
        <f t="shared" si="0"/>
        <v>15500</v>
      </c>
      <c r="AF45" s="23">
        <f t="shared" si="1"/>
        <v>1</v>
      </c>
      <c r="AI45" s="2">
        <f>16585-(16585*7/107)</f>
        <v>15500</v>
      </c>
    </row>
    <row r="46" spans="1:36" x14ac:dyDescent="0.3">
      <c r="A46" s="14">
        <v>16</v>
      </c>
      <c r="B46" s="19" t="s">
        <v>425</v>
      </c>
      <c r="C46" s="20">
        <v>26900</v>
      </c>
      <c r="D46" s="17">
        <v>26900</v>
      </c>
      <c r="E46" s="17"/>
      <c r="F46" s="21"/>
      <c r="G46" s="22"/>
      <c r="H46" s="22"/>
      <c r="I46" s="22"/>
      <c r="J46" s="16"/>
      <c r="K46" s="18"/>
      <c r="L46" s="16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>
        <v>26900</v>
      </c>
      <c r="Y46" s="18"/>
      <c r="Z46" s="18"/>
      <c r="AA46" s="18"/>
      <c r="AB46" s="18"/>
      <c r="AC46" s="18"/>
      <c r="AD46" s="16">
        <f t="shared" si="2"/>
        <v>26900</v>
      </c>
      <c r="AE46" s="16">
        <f t="shared" si="0"/>
        <v>26900</v>
      </c>
      <c r="AF46" s="23">
        <f t="shared" si="1"/>
        <v>1</v>
      </c>
    </row>
    <row r="47" spans="1:36" x14ac:dyDescent="0.3">
      <c r="A47" s="14"/>
      <c r="B47" s="19"/>
      <c r="C47" s="20"/>
      <c r="D47" s="17"/>
      <c r="E47" s="17"/>
      <c r="F47" s="21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6">
        <f t="shared" si="2"/>
        <v>0</v>
      </c>
      <c r="AE47" s="16">
        <f t="shared" si="0"/>
        <v>0</v>
      </c>
      <c r="AF47" s="23" t="e">
        <f t="shared" si="1"/>
        <v>#DIV/0!</v>
      </c>
    </row>
    <row r="48" spans="1:36" x14ac:dyDescent="0.3">
      <c r="A48" s="14"/>
      <c r="B48" s="19"/>
      <c r="C48" s="20"/>
      <c r="D48" s="17"/>
      <c r="E48" s="17"/>
      <c r="F48" s="21"/>
      <c r="G48" s="22"/>
      <c r="H48" s="22"/>
      <c r="I48" s="22"/>
      <c r="J48" s="16"/>
      <c r="K48" s="18"/>
      <c r="L48" s="16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6">
        <f t="shared" si="2"/>
        <v>0</v>
      </c>
      <c r="AE48" s="16">
        <f t="shared" si="0"/>
        <v>0</v>
      </c>
      <c r="AF48" s="23" t="e">
        <f t="shared" si="1"/>
        <v>#DIV/0!</v>
      </c>
    </row>
    <row r="49" spans="1:61" x14ac:dyDescent="0.3">
      <c r="A49" s="14"/>
      <c r="B49" s="19"/>
      <c r="C49" s="20"/>
      <c r="D49" s="17"/>
      <c r="E49" s="17"/>
      <c r="F49" s="21"/>
      <c r="G49" s="22"/>
      <c r="H49" s="22"/>
      <c r="I49" s="22"/>
      <c r="J49" s="16"/>
      <c r="K49" s="18"/>
      <c r="L49" s="16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6">
        <f t="shared" si="2"/>
        <v>0</v>
      </c>
      <c r="AE49" s="16">
        <f t="shared" si="0"/>
        <v>0</v>
      </c>
      <c r="AF49" s="23" t="e">
        <f>AE49/AD49</f>
        <v>#DIV/0!</v>
      </c>
    </row>
    <row r="50" spans="1:61" x14ac:dyDescent="0.3">
      <c r="A50" s="39"/>
      <c r="B50" s="40" t="s">
        <v>26</v>
      </c>
      <c r="C50" s="41"/>
      <c r="D50" s="42"/>
      <c r="E50" s="42"/>
      <c r="F50" s="43"/>
      <c r="G50" s="44"/>
      <c r="H50" s="44"/>
      <c r="I50" s="44"/>
      <c r="J50" s="42"/>
      <c r="K50" s="45"/>
      <c r="L50" s="42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2">
        <f t="shared" si="2"/>
        <v>0</v>
      </c>
      <c r="AE50" s="42">
        <f t="shared" ref="AE50" si="3">F50+H50+J50</f>
        <v>0</v>
      </c>
      <c r="AF50" s="46" t="e">
        <f t="shared" si="1"/>
        <v>#DIV/0!</v>
      </c>
    </row>
    <row r="51" spans="1:61" x14ac:dyDescent="0.3">
      <c r="A51" s="14"/>
      <c r="B51" s="15"/>
      <c r="C51" s="20"/>
      <c r="D51" s="16"/>
      <c r="E51" s="16"/>
      <c r="F51" s="47"/>
      <c r="G51" s="22"/>
      <c r="H51" s="22"/>
      <c r="I51" s="22"/>
      <c r="J51" s="16"/>
      <c r="K51" s="18"/>
      <c r="L51" s="16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6"/>
      <c r="AE51" s="16"/>
      <c r="AF51" s="23"/>
    </row>
    <row r="52" spans="1:61" s="50" customFormat="1" x14ac:dyDescent="0.3">
      <c r="A52" s="48"/>
      <c r="B52" s="48" t="s">
        <v>27</v>
      </c>
      <c r="C52" s="20">
        <f t="shared" ref="C52:AC52" si="4">SUM(C9:C50)</f>
        <v>109714242.61</v>
      </c>
      <c r="D52" s="20">
        <f t="shared" si="4"/>
        <v>109702242.61</v>
      </c>
      <c r="E52" s="20">
        <f t="shared" si="4"/>
        <v>12000</v>
      </c>
      <c r="F52" s="20">
        <f t="shared" si="4"/>
        <v>6316726.1500000004</v>
      </c>
      <c r="G52" s="20">
        <f t="shared" si="4"/>
        <v>9719.6</v>
      </c>
      <c r="H52" s="20">
        <f t="shared" si="4"/>
        <v>4850277.53</v>
      </c>
      <c r="I52" s="20">
        <f t="shared" si="4"/>
        <v>0</v>
      </c>
      <c r="J52" s="20">
        <f t="shared" si="4"/>
        <v>767706.53990654205</v>
      </c>
      <c r="K52" s="20">
        <f t="shared" si="4"/>
        <v>0</v>
      </c>
      <c r="L52" s="20">
        <f>SUM(L9:L50)</f>
        <v>9708320.5607476644</v>
      </c>
      <c r="M52" s="20">
        <f t="shared" si="4"/>
        <v>0</v>
      </c>
      <c r="N52" s="20">
        <f t="shared" si="4"/>
        <v>2250600.9313084111</v>
      </c>
      <c r="O52" s="20">
        <f t="shared" si="4"/>
        <v>0</v>
      </c>
      <c r="P52" s="20">
        <f t="shared" si="4"/>
        <v>17953749.345794395</v>
      </c>
      <c r="Q52" s="20">
        <f t="shared" si="4"/>
        <v>0</v>
      </c>
      <c r="R52" s="20">
        <f t="shared" si="4"/>
        <v>3699589.7196261683</v>
      </c>
      <c r="S52" s="20">
        <f t="shared" si="4"/>
        <v>0</v>
      </c>
      <c r="T52" s="20">
        <f t="shared" si="4"/>
        <v>8500</v>
      </c>
      <c r="U52" s="20">
        <f t="shared" si="4"/>
        <v>0</v>
      </c>
      <c r="V52" s="20">
        <f t="shared" si="4"/>
        <v>10857063.532710282</v>
      </c>
      <c r="W52" s="20">
        <f t="shared" si="4"/>
        <v>0</v>
      </c>
      <c r="X52" s="20">
        <f t="shared" si="4"/>
        <v>29197910.278224297</v>
      </c>
      <c r="Y52" s="20">
        <f t="shared" si="4"/>
        <v>0</v>
      </c>
      <c r="Z52" s="20">
        <f t="shared" si="4"/>
        <v>0</v>
      </c>
      <c r="AA52" s="20">
        <f t="shared" si="4"/>
        <v>0</v>
      </c>
      <c r="AB52" s="20">
        <f t="shared" si="4"/>
        <v>0</v>
      </c>
      <c r="AC52" s="20">
        <f t="shared" si="4"/>
        <v>0</v>
      </c>
      <c r="AD52" s="20">
        <f>SUM(AD9:AD33)</f>
        <v>85324337.468317762</v>
      </c>
      <c r="AE52" s="20">
        <f>SUM(AE9:AE33)</f>
        <v>85314617.868317768</v>
      </c>
      <c r="AF52" s="49">
        <f>AE52/AD52</f>
        <v>0.99988608642869803</v>
      </c>
    </row>
    <row r="53" spans="1:61" s="50" customFormat="1" x14ac:dyDescent="0.3">
      <c r="A53" s="386"/>
      <c r="B53" s="386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2"/>
    </row>
    <row r="54" spans="1:61" x14ac:dyDescent="0.3">
      <c r="A54" s="53"/>
      <c r="B54" s="2" t="s">
        <v>28</v>
      </c>
      <c r="C54" s="2"/>
      <c r="D54" s="54">
        <f>D52</f>
        <v>109702242.61</v>
      </c>
      <c r="E54" s="55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2"/>
      <c r="AE54" s="2"/>
    </row>
    <row r="55" spans="1:61" ht="19.5" thickBot="1" x14ac:dyDescent="0.35">
      <c r="B55" s="50" t="s">
        <v>29</v>
      </c>
      <c r="C55" s="2"/>
      <c r="D55" s="58">
        <f>SUM(D54*0.3)</f>
        <v>32910672.783</v>
      </c>
      <c r="E55" s="59"/>
      <c r="AD55" s="50"/>
      <c r="AE55" s="2"/>
    </row>
    <row r="56" spans="1:61" ht="19.5" thickTop="1" x14ac:dyDescent="0.3">
      <c r="C56" s="2"/>
      <c r="D56" s="2"/>
      <c r="E56" s="60"/>
      <c r="AD56" s="2"/>
      <c r="AE56" s="2"/>
      <c r="AF56" s="61"/>
    </row>
    <row r="57" spans="1:61" x14ac:dyDescent="0.3">
      <c r="B57" s="2" t="s">
        <v>429</v>
      </c>
      <c r="C57" s="2"/>
      <c r="D57" s="59">
        <f>SUM(AE52)</f>
        <v>85314617.868317768</v>
      </c>
      <c r="E57" s="61"/>
      <c r="L57" s="20"/>
    </row>
    <row r="58" spans="1:61" x14ac:dyDescent="0.3">
      <c r="B58" s="50" t="s">
        <v>30</v>
      </c>
      <c r="D58" s="62">
        <f>SUM(D57/D54)</f>
        <v>0.77769255977398621</v>
      </c>
    </row>
    <row r="60" spans="1:61" s="56" customFormat="1" x14ac:dyDescent="0.3">
      <c r="A60" s="2"/>
      <c r="B60" s="2" t="s">
        <v>31</v>
      </c>
      <c r="C60" s="2"/>
      <c r="D60" s="60">
        <f>D57-D55</f>
        <v>52403945.085317768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3" spans="1:61" s="56" customFormat="1" x14ac:dyDescent="0.3">
      <c r="A63" s="2"/>
      <c r="B63" s="2"/>
      <c r="C63" s="125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2:N65"/>
  <sheetViews>
    <sheetView topLeftCell="A37" zoomScale="70" zoomScaleNormal="70" workbookViewId="0">
      <selection activeCell="H48" sqref="H48:H5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374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389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375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389"/>
      <c r="B5" s="389"/>
      <c r="C5" s="389"/>
      <c r="D5" s="389"/>
      <c r="E5" s="389"/>
      <c r="F5" s="389"/>
      <c r="G5" s="389"/>
      <c r="H5" s="389"/>
      <c r="I5" s="389"/>
      <c r="J5" s="389"/>
    </row>
    <row r="6" spans="1:14" ht="42" x14ac:dyDescent="0.35">
      <c r="A6" s="500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88"/>
      <c r="B7" s="439"/>
      <c r="C7" s="68" t="s">
        <v>44</v>
      </c>
      <c r="D7" s="69" t="s">
        <v>45</v>
      </c>
      <c r="E7" s="439"/>
      <c r="F7" s="390" t="s">
        <v>46</v>
      </c>
      <c r="G7" s="396" t="s">
        <v>47</v>
      </c>
      <c r="H7" s="71" t="s">
        <v>48</v>
      </c>
      <c r="I7" s="407" t="s">
        <v>49</v>
      </c>
      <c r="J7" s="439"/>
      <c r="K7" s="439"/>
      <c r="L7" s="442"/>
      <c r="M7" s="397" t="s">
        <v>50</v>
      </c>
      <c r="N7" s="74" t="s">
        <v>51</v>
      </c>
    </row>
    <row r="8" spans="1:14" x14ac:dyDescent="0.35">
      <c r="A8" s="445">
        <v>1</v>
      </c>
      <c r="B8" s="77" t="s">
        <v>376</v>
      </c>
      <c r="C8" s="449">
        <v>7000</v>
      </c>
      <c r="D8" s="449">
        <v>7490</v>
      </c>
      <c r="E8" s="452" t="s">
        <v>52</v>
      </c>
      <c r="F8" s="390" t="s">
        <v>377</v>
      </c>
      <c r="G8" s="396">
        <v>7490</v>
      </c>
      <c r="H8" s="439" t="s">
        <v>377</v>
      </c>
      <c r="I8" s="527">
        <v>7490</v>
      </c>
      <c r="J8" s="390"/>
      <c r="K8" s="390"/>
      <c r="L8" s="455" t="s">
        <v>373</v>
      </c>
      <c r="M8" s="458" t="s">
        <v>53</v>
      </c>
      <c r="N8" s="473"/>
    </row>
    <row r="9" spans="1:14" x14ac:dyDescent="0.35">
      <c r="A9" s="447"/>
      <c r="B9" s="80" t="s">
        <v>378</v>
      </c>
      <c r="C9" s="450"/>
      <c r="D9" s="450"/>
      <c r="E9" s="453"/>
      <c r="F9" s="453" t="s">
        <v>379</v>
      </c>
      <c r="G9" s="483">
        <v>8025</v>
      </c>
      <c r="H9" s="479"/>
      <c r="I9" s="528"/>
      <c r="J9" s="392" t="s">
        <v>54</v>
      </c>
      <c r="K9" s="79" t="s">
        <v>380</v>
      </c>
      <c r="L9" s="456"/>
      <c r="M9" s="459"/>
      <c r="N9" s="474"/>
    </row>
    <row r="10" spans="1:14" x14ac:dyDescent="0.35">
      <c r="A10" s="447"/>
      <c r="B10" s="80"/>
      <c r="C10" s="450"/>
      <c r="D10" s="450"/>
      <c r="E10" s="453"/>
      <c r="F10" s="453"/>
      <c r="G10" s="483"/>
      <c r="H10" s="479"/>
      <c r="I10" s="528"/>
      <c r="J10" s="392" t="s">
        <v>55</v>
      </c>
      <c r="K10" s="80" t="s">
        <v>381</v>
      </c>
      <c r="L10" s="456"/>
      <c r="M10" s="459"/>
      <c r="N10" s="474"/>
    </row>
    <row r="11" spans="1:14" x14ac:dyDescent="0.35">
      <c r="A11" s="513"/>
      <c r="B11" s="400"/>
      <c r="C11" s="451"/>
      <c r="D11" s="451"/>
      <c r="E11" s="454"/>
      <c r="F11" s="393" t="s">
        <v>382</v>
      </c>
      <c r="G11" s="404">
        <v>8560</v>
      </c>
      <c r="H11" s="480"/>
      <c r="I11" s="529"/>
      <c r="J11" s="400"/>
      <c r="K11" s="400"/>
      <c r="L11" s="457"/>
      <c r="M11" s="460"/>
      <c r="N11" s="475"/>
    </row>
    <row r="12" spans="1:14" ht="21" customHeight="1" x14ac:dyDescent="0.35">
      <c r="A12" s="512">
        <v>2</v>
      </c>
      <c r="B12" s="77" t="s">
        <v>383</v>
      </c>
      <c r="C12" s="449">
        <v>10500</v>
      </c>
      <c r="D12" s="449">
        <v>8650</v>
      </c>
      <c r="E12" s="452" t="s">
        <v>52</v>
      </c>
      <c r="F12" s="394" t="s">
        <v>125</v>
      </c>
      <c r="G12" s="396">
        <v>8650</v>
      </c>
      <c r="H12" s="491" t="s">
        <v>125</v>
      </c>
      <c r="I12" s="527">
        <v>8650</v>
      </c>
      <c r="J12" s="390"/>
      <c r="K12" s="390"/>
      <c r="L12" s="455" t="s">
        <v>426</v>
      </c>
      <c r="M12" s="458" t="s">
        <v>53</v>
      </c>
      <c r="N12" s="473"/>
    </row>
    <row r="13" spans="1:14" ht="21" customHeight="1" x14ac:dyDescent="0.35">
      <c r="A13" s="447"/>
      <c r="B13" s="80" t="s">
        <v>384</v>
      </c>
      <c r="C13" s="450"/>
      <c r="D13" s="450"/>
      <c r="E13" s="453"/>
      <c r="F13" s="401" t="s">
        <v>385</v>
      </c>
      <c r="G13" s="403">
        <v>10539.5</v>
      </c>
      <c r="H13" s="492"/>
      <c r="I13" s="528"/>
      <c r="J13" s="392" t="s">
        <v>54</v>
      </c>
      <c r="K13" s="79" t="s">
        <v>386</v>
      </c>
      <c r="L13" s="456"/>
      <c r="M13" s="459"/>
      <c r="N13" s="474"/>
    </row>
    <row r="14" spans="1:14" ht="21" customHeight="1" x14ac:dyDescent="0.35">
      <c r="A14" s="447"/>
      <c r="B14" s="80" t="s">
        <v>387</v>
      </c>
      <c r="C14" s="450"/>
      <c r="D14" s="450"/>
      <c r="E14" s="453"/>
      <c r="F14" s="453" t="s">
        <v>130</v>
      </c>
      <c r="G14" s="483">
        <v>11235</v>
      </c>
      <c r="H14" s="492"/>
      <c r="I14" s="528"/>
      <c r="J14" s="392" t="s">
        <v>55</v>
      </c>
      <c r="K14" s="80" t="s">
        <v>381</v>
      </c>
      <c r="L14" s="456"/>
      <c r="M14" s="459"/>
      <c r="N14" s="474"/>
    </row>
    <row r="15" spans="1:14" ht="21" customHeight="1" x14ac:dyDescent="0.35">
      <c r="A15" s="513"/>
      <c r="B15" s="83"/>
      <c r="C15" s="451"/>
      <c r="D15" s="451"/>
      <c r="E15" s="454"/>
      <c r="F15" s="454"/>
      <c r="G15" s="484"/>
      <c r="H15" s="493"/>
      <c r="I15" s="529"/>
      <c r="J15" s="400"/>
      <c r="K15" s="400"/>
      <c r="L15" s="457"/>
      <c r="M15" s="460"/>
      <c r="N15" s="475"/>
    </row>
    <row r="16" spans="1:14" ht="21" customHeight="1" x14ac:dyDescent="0.35">
      <c r="A16" s="512">
        <v>3</v>
      </c>
      <c r="B16" s="77" t="s">
        <v>388</v>
      </c>
      <c r="C16" s="449">
        <v>15500</v>
      </c>
      <c r="D16" s="449">
        <v>16585</v>
      </c>
      <c r="E16" s="452" t="s">
        <v>52</v>
      </c>
      <c r="F16" s="463" t="s">
        <v>389</v>
      </c>
      <c r="G16" s="466">
        <v>16585</v>
      </c>
      <c r="H16" s="463" t="s">
        <v>389</v>
      </c>
      <c r="I16" s="466">
        <v>16585</v>
      </c>
      <c r="J16" s="390"/>
      <c r="K16" s="390"/>
      <c r="L16" s="455" t="s">
        <v>325</v>
      </c>
      <c r="M16" s="458" t="s">
        <v>53</v>
      </c>
      <c r="N16" s="473"/>
    </row>
    <row r="17" spans="1:14" x14ac:dyDescent="0.35">
      <c r="A17" s="447"/>
      <c r="B17" s="80" t="s">
        <v>390</v>
      </c>
      <c r="C17" s="450"/>
      <c r="D17" s="450"/>
      <c r="E17" s="453"/>
      <c r="F17" s="464"/>
      <c r="G17" s="467"/>
      <c r="H17" s="464"/>
      <c r="I17" s="467"/>
      <c r="J17" s="392" t="s">
        <v>54</v>
      </c>
      <c r="K17" s="79" t="s">
        <v>391</v>
      </c>
      <c r="L17" s="456"/>
      <c r="M17" s="459"/>
      <c r="N17" s="474"/>
    </row>
    <row r="18" spans="1:14" x14ac:dyDescent="0.35">
      <c r="A18" s="447"/>
      <c r="B18" s="80" t="s">
        <v>392</v>
      </c>
      <c r="C18" s="450"/>
      <c r="D18" s="450"/>
      <c r="E18" s="453"/>
      <c r="F18" s="401" t="s">
        <v>393</v>
      </c>
      <c r="G18" s="403">
        <v>21400</v>
      </c>
      <c r="H18" s="464"/>
      <c r="I18" s="467"/>
      <c r="J18" s="392" t="s">
        <v>55</v>
      </c>
      <c r="K18" s="80" t="s">
        <v>394</v>
      </c>
      <c r="L18" s="456"/>
      <c r="M18" s="459"/>
      <c r="N18" s="474"/>
    </row>
    <row r="19" spans="1:14" x14ac:dyDescent="0.35">
      <c r="A19" s="513"/>
      <c r="B19" s="400"/>
      <c r="C19" s="451"/>
      <c r="D19" s="451"/>
      <c r="E19" s="454"/>
      <c r="F19" s="402" t="s">
        <v>395</v>
      </c>
      <c r="G19" s="404">
        <v>21935</v>
      </c>
      <c r="H19" s="465"/>
      <c r="I19" s="468"/>
      <c r="J19" s="400"/>
      <c r="K19" s="400"/>
      <c r="L19" s="457"/>
      <c r="M19" s="460"/>
      <c r="N19" s="475"/>
    </row>
    <row r="20" spans="1:14" x14ac:dyDescent="0.35">
      <c r="A20" s="512">
        <v>4</v>
      </c>
      <c r="B20" s="77" t="s">
        <v>396</v>
      </c>
      <c r="C20" s="449">
        <v>26900</v>
      </c>
      <c r="D20" s="449">
        <v>28783</v>
      </c>
      <c r="E20" s="452" t="s">
        <v>52</v>
      </c>
      <c r="F20" s="390" t="s">
        <v>397</v>
      </c>
      <c r="G20" s="396">
        <v>28783</v>
      </c>
      <c r="H20" s="439" t="s">
        <v>397</v>
      </c>
      <c r="I20" s="466">
        <v>28783</v>
      </c>
      <c r="J20" s="390"/>
      <c r="K20" s="390"/>
      <c r="L20" s="455" t="s">
        <v>427</v>
      </c>
      <c r="M20" s="458" t="s">
        <v>53</v>
      </c>
      <c r="N20" s="473"/>
    </row>
    <row r="21" spans="1:14" x14ac:dyDescent="0.35">
      <c r="A21" s="447"/>
      <c r="B21" s="80" t="s">
        <v>398</v>
      </c>
      <c r="C21" s="450"/>
      <c r="D21" s="450"/>
      <c r="E21" s="453"/>
      <c r="F21" s="481" t="s">
        <v>399</v>
      </c>
      <c r="G21" s="483">
        <v>30067</v>
      </c>
      <c r="H21" s="479"/>
      <c r="I21" s="467"/>
      <c r="J21" s="392" t="s">
        <v>54</v>
      </c>
      <c r="K21" s="79" t="s">
        <v>400</v>
      </c>
      <c r="L21" s="456"/>
      <c r="M21" s="459"/>
      <c r="N21" s="474"/>
    </row>
    <row r="22" spans="1:14" x14ac:dyDescent="0.35">
      <c r="A22" s="447"/>
      <c r="B22" s="80"/>
      <c r="C22" s="450"/>
      <c r="D22" s="450"/>
      <c r="E22" s="453"/>
      <c r="F22" s="481"/>
      <c r="G22" s="483"/>
      <c r="H22" s="479"/>
      <c r="I22" s="467"/>
      <c r="J22" s="392" t="s">
        <v>55</v>
      </c>
      <c r="K22" s="80" t="s">
        <v>401</v>
      </c>
      <c r="L22" s="456"/>
      <c r="M22" s="459"/>
      <c r="N22" s="474"/>
    </row>
    <row r="23" spans="1:14" x14ac:dyDescent="0.35">
      <c r="A23" s="513"/>
      <c r="B23" s="400"/>
      <c r="C23" s="451"/>
      <c r="D23" s="451"/>
      <c r="E23" s="454"/>
      <c r="F23" s="393" t="s">
        <v>402</v>
      </c>
      <c r="G23" s="404">
        <v>30495</v>
      </c>
      <c r="H23" s="480"/>
      <c r="I23" s="468"/>
      <c r="J23" s="400"/>
      <c r="K23" s="400"/>
      <c r="L23" s="457"/>
      <c r="M23" s="460"/>
      <c r="N23" s="475"/>
    </row>
    <row r="24" spans="1:14" ht="21.75" customHeight="1" x14ac:dyDescent="0.35">
      <c r="A24" s="85"/>
      <c r="B24" s="461" t="s">
        <v>107</v>
      </c>
      <c r="C24" s="461"/>
      <c r="D24" s="461"/>
      <c r="E24" s="461"/>
      <c r="F24" s="461"/>
      <c r="G24" s="461"/>
      <c r="H24" s="462"/>
      <c r="I24" s="86">
        <f>SUM(I8:I23)</f>
        <v>61508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437" t="s">
        <v>403</v>
      </c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389" t="s">
        <v>32</v>
      </c>
    </row>
    <row r="29" spans="1:14" x14ac:dyDescent="0.35">
      <c r="A29" s="437" t="s">
        <v>2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</row>
    <row r="30" spans="1:14" x14ac:dyDescent="0.35">
      <c r="A30" s="437" t="s">
        <v>375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</row>
    <row r="31" spans="1:14" x14ac:dyDescent="0.35">
      <c r="A31" s="373"/>
      <c r="B31" s="373"/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</row>
    <row r="32" spans="1:14" ht="42" x14ac:dyDescent="0.35">
      <c r="A32" s="500" t="s">
        <v>33</v>
      </c>
      <c r="B32" s="438" t="s">
        <v>34</v>
      </c>
      <c r="C32" s="65" t="s">
        <v>35</v>
      </c>
      <c r="D32" s="66" t="s">
        <v>36</v>
      </c>
      <c r="E32" s="438" t="s">
        <v>37</v>
      </c>
      <c r="F32" s="438" t="s">
        <v>38</v>
      </c>
      <c r="G32" s="438"/>
      <c r="H32" s="440" t="s">
        <v>39</v>
      </c>
      <c r="I32" s="440"/>
      <c r="J32" s="441" t="s">
        <v>40</v>
      </c>
      <c r="K32" s="441" t="s">
        <v>41</v>
      </c>
      <c r="L32" s="442" t="s">
        <v>42</v>
      </c>
      <c r="M32" s="443" t="s">
        <v>43</v>
      </c>
      <c r="N32" s="444"/>
    </row>
    <row r="33" spans="1:14" ht="63" x14ac:dyDescent="0.35">
      <c r="A33" s="488"/>
      <c r="B33" s="439"/>
      <c r="C33" s="68" t="s">
        <v>44</v>
      </c>
      <c r="D33" s="69" t="s">
        <v>45</v>
      </c>
      <c r="E33" s="439"/>
      <c r="F33" s="390" t="s">
        <v>46</v>
      </c>
      <c r="G33" s="396" t="s">
        <v>47</v>
      </c>
      <c r="H33" s="71" t="s">
        <v>48</v>
      </c>
      <c r="I33" s="407" t="s">
        <v>49</v>
      </c>
      <c r="J33" s="439"/>
      <c r="K33" s="439"/>
      <c r="L33" s="564"/>
      <c r="M33" s="405" t="s">
        <v>50</v>
      </c>
      <c r="N33" s="398" t="s">
        <v>51</v>
      </c>
    </row>
    <row r="34" spans="1:14" ht="21" customHeight="1" x14ac:dyDescent="0.35">
      <c r="A34" s="445">
        <v>1</v>
      </c>
      <c r="B34" s="77" t="s">
        <v>312</v>
      </c>
      <c r="C34" s="449">
        <v>14485900</v>
      </c>
      <c r="D34" s="477">
        <v>15337211</v>
      </c>
      <c r="E34" s="497" t="s">
        <v>56</v>
      </c>
      <c r="F34" s="394" t="s">
        <v>211</v>
      </c>
      <c r="G34" s="396">
        <v>11250000</v>
      </c>
      <c r="H34" s="491" t="s">
        <v>211</v>
      </c>
      <c r="I34" s="466">
        <v>11243485</v>
      </c>
      <c r="J34" s="391"/>
      <c r="K34" s="391"/>
      <c r="L34" s="555" t="s">
        <v>192</v>
      </c>
      <c r="M34" s="556" t="s">
        <v>53</v>
      </c>
      <c r="N34" s="557"/>
    </row>
    <row r="35" spans="1:14" ht="21" customHeight="1" x14ac:dyDescent="0.35">
      <c r="A35" s="446"/>
      <c r="B35" s="80" t="s">
        <v>179</v>
      </c>
      <c r="C35" s="450"/>
      <c r="D35" s="478"/>
      <c r="E35" s="498"/>
      <c r="F35" s="481" t="s">
        <v>208</v>
      </c>
      <c r="G35" s="483">
        <v>11400000</v>
      </c>
      <c r="H35" s="501"/>
      <c r="I35" s="467"/>
      <c r="J35" s="392"/>
      <c r="K35" s="79"/>
      <c r="L35" s="555"/>
      <c r="M35" s="556"/>
      <c r="N35" s="557"/>
    </row>
    <row r="36" spans="1:14" ht="21" customHeight="1" x14ac:dyDescent="0.35">
      <c r="A36" s="446"/>
      <c r="B36" s="80" t="s">
        <v>404</v>
      </c>
      <c r="C36" s="450"/>
      <c r="D36" s="478"/>
      <c r="E36" s="498"/>
      <c r="F36" s="481"/>
      <c r="G36" s="483"/>
      <c r="H36" s="492"/>
      <c r="I36" s="467"/>
      <c r="J36" s="392" t="s">
        <v>54</v>
      </c>
      <c r="K36" s="79" t="s">
        <v>405</v>
      </c>
      <c r="L36" s="555"/>
      <c r="M36" s="556"/>
      <c r="N36" s="557"/>
    </row>
    <row r="37" spans="1:14" ht="21" customHeight="1" x14ac:dyDescent="0.35">
      <c r="A37" s="446"/>
      <c r="B37" s="80"/>
      <c r="C37" s="450"/>
      <c r="D37" s="478"/>
      <c r="E37" s="498"/>
      <c r="F37" s="401" t="s">
        <v>252</v>
      </c>
      <c r="G37" s="254">
        <v>11890000</v>
      </c>
      <c r="H37" s="492"/>
      <c r="I37" s="467"/>
      <c r="J37" s="392" t="s">
        <v>55</v>
      </c>
      <c r="K37" s="80" t="s">
        <v>381</v>
      </c>
      <c r="L37" s="555"/>
      <c r="M37" s="556"/>
      <c r="N37" s="557"/>
    </row>
    <row r="38" spans="1:14" ht="21" customHeight="1" x14ac:dyDescent="0.35">
      <c r="A38" s="446"/>
      <c r="B38" s="80"/>
      <c r="C38" s="450"/>
      <c r="D38" s="478"/>
      <c r="E38" s="498"/>
      <c r="F38" s="401" t="s">
        <v>206</v>
      </c>
      <c r="G38" s="254">
        <v>12000000</v>
      </c>
      <c r="H38" s="492"/>
      <c r="I38" s="467"/>
      <c r="J38" s="392"/>
      <c r="K38" s="80"/>
      <c r="L38" s="555"/>
      <c r="M38" s="556"/>
      <c r="N38" s="557"/>
    </row>
    <row r="39" spans="1:14" ht="21" customHeight="1" x14ac:dyDescent="0.35">
      <c r="A39" s="448"/>
      <c r="B39" s="83"/>
      <c r="C39" s="451"/>
      <c r="D39" s="478"/>
      <c r="E39" s="499"/>
      <c r="F39" s="402" t="s">
        <v>205</v>
      </c>
      <c r="G39" s="420">
        <v>13320000</v>
      </c>
      <c r="H39" s="493"/>
      <c r="I39" s="468"/>
      <c r="J39" s="393"/>
      <c r="K39" s="421"/>
      <c r="L39" s="555"/>
      <c r="M39" s="556"/>
      <c r="N39" s="557"/>
    </row>
    <row r="40" spans="1:14" ht="21" customHeight="1" x14ac:dyDescent="0.35">
      <c r="A40" s="445">
        <v>2</v>
      </c>
      <c r="B40" s="77" t="s">
        <v>79</v>
      </c>
      <c r="C40" s="449">
        <v>2100000</v>
      </c>
      <c r="D40" s="449">
        <v>2244550</v>
      </c>
      <c r="E40" s="452" t="s">
        <v>56</v>
      </c>
      <c r="F40" s="463" t="s">
        <v>76</v>
      </c>
      <c r="G40" s="466">
        <v>2200000</v>
      </c>
      <c r="H40" s="463" t="s">
        <v>76</v>
      </c>
      <c r="I40" s="466">
        <v>2199522</v>
      </c>
      <c r="J40" s="76"/>
      <c r="K40" s="422"/>
      <c r="L40" s="555" t="s">
        <v>77</v>
      </c>
      <c r="M40" s="556" t="s">
        <v>53</v>
      </c>
      <c r="N40" s="557"/>
    </row>
    <row r="41" spans="1:14" ht="21" customHeight="1" x14ac:dyDescent="0.35">
      <c r="A41" s="446"/>
      <c r="B41" s="80" t="s">
        <v>78</v>
      </c>
      <c r="C41" s="450"/>
      <c r="D41" s="450"/>
      <c r="E41" s="453"/>
      <c r="F41" s="464"/>
      <c r="G41" s="467"/>
      <c r="H41" s="464"/>
      <c r="I41" s="467"/>
      <c r="J41" s="392" t="s">
        <v>57</v>
      </c>
      <c r="K41" s="79" t="s">
        <v>406</v>
      </c>
      <c r="L41" s="555"/>
      <c r="M41" s="558"/>
      <c r="N41" s="557"/>
    </row>
    <row r="42" spans="1:14" ht="21" customHeight="1" x14ac:dyDescent="0.35">
      <c r="A42" s="446"/>
      <c r="B42" s="80" t="s">
        <v>407</v>
      </c>
      <c r="C42" s="450"/>
      <c r="D42" s="450"/>
      <c r="E42" s="453"/>
      <c r="F42" s="464"/>
      <c r="G42" s="467"/>
      <c r="H42" s="464"/>
      <c r="I42" s="467"/>
      <c r="J42" s="392" t="s">
        <v>55</v>
      </c>
      <c r="K42" s="80" t="s">
        <v>408</v>
      </c>
      <c r="L42" s="555"/>
      <c r="M42" s="558"/>
      <c r="N42" s="557"/>
    </row>
    <row r="43" spans="1:14" ht="21" customHeight="1" x14ac:dyDescent="0.35">
      <c r="A43" s="448"/>
      <c r="B43" s="83"/>
      <c r="C43" s="451"/>
      <c r="D43" s="451"/>
      <c r="E43" s="454"/>
      <c r="F43" s="465"/>
      <c r="G43" s="468"/>
      <c r="H43" s="465"/>
      <c r="I43" s="468"/>
      <c r="J43" s="82"/>
      <c r="K43" s="421"/>
      <c r="L43" s="555"/>
      <c r="M43" s="559"/>
      <c r="N43" s="557"/>
    </row>
    <row r="44" spans="1:14" ht="21" customHeight="1" x14ac:dyDescent="0.35">
      <c r="A44" s="445">
        <v>3</v>
      </c>
      <c r="B44" s="77" t="s">
        <v>312</v>
      </c>
      <c r="C44" s="449">
        <v>5607400</v>
      </c>
      <c r="D44" s="449">
        <v>5686298</v>
      </c>
      <c r="E44" s="452" t="s">
        <v>56</v>
      </c>
      <c r="F44" s="463" t="s">
        <v>409</v>
      </c>
      <c r="G44" s="466">
        <v>4170000</v>
      </c>
      <c r="H44" s="491" t="s">
        <v>409</v>
      </c>
      <c r="I44" s="466">
        <v>4167510</v>
      </c>
      <c r="J44" s="76"/>
      <c r="K44" s="422"/>
      <c r="L44" s="555" t="s">
        <v>192</v>
      </c>
      <c r="M44" s="556" t="s">
        <v>53</v>
      </c>
      <c r="N44" s="557"/>
    </row>
    <row r="45" spans="1:14" ht="21" customHeight="1" x14ac:dyDescent="0.35">
      <c r="A45" s="446"/>
      <c r="B45" s="80" t="s">
        <v>179</v>
      </c>
      <c r="C45" s="450"/>
      <c r="D45" s="450"/>
      <c r="E45" s="453"/>
      <c r="F45" s="464"/>
      <c r="G45" s="467"/>
      <c r="H45" s="492"/>
      <c r="I45" s="467"/>
      <c r="J45" s="392" t="s">
        <v>54</v>
      </c>
      <c r="K45" s="79" t="s">
        <v>410</v>
      </c>
      <c r="L45" s="555"/>
      <c r="M45" s="558"/>
      <c r="N45" s="557"/>
    </row>
    <row r="46" spans="1:14" ht="21" customHeight="1" x14ac:dyDescent="0.35">
      <c r="A46" s="446"/>
      <c r="B46" s="80" t="s">
        <v>411</v>
      </c>
      <c r="C46" s="450"/>
      <c r="D46" s="450"/>
      <c r="E46" s="453"/>
      <c r="F46" s="401" t="s">
        <v>205</v>
      </c>
      <c r="G46" s="254">
        <v>4845555</v>
      </c>
      <c r="H46" s="492"/>
      <c r="I46" s="467"/>
      <c r="J46" s="392" t="s">
        <v>55</v>
      </c>
      <c r="K46" s="80" t="s">
        <v>394</v>
      </c>
      <c r="L46" s="555"/>
      <c r="M46" s="558"/>
      <c r="N46" s="557"/>
    </row>
    <row r="47" spans="1:14" ht="21" customHeight="1" x14ac:dyDescent="0.35">
      <c r="A47" s="448"/>
      <c r="B47" s="83"/>
      <c r="C47" s="451"/>
      <c r="D47" s="451"/>
      <c r="E47" s="454"/>
      <c r="F47" s="402" t="s">
        <v>211</v>
      </c>
      <c r="G47" s="404">
        <v>4850000</v>
      </c>
      <c r="H47" s="493"/>
      <c r="I47" s="468"/>
      <c r="J47" s="82"/>
      <c r="K47" s="421"/>
      <c r="L47" s="555"/>
      <c r="M47" s="559"/>
      <c r="N47" s="557"/>
    </row>
    <row r="48" spans="1:14" ht="21" customHeight="1" x14ac:dyDescent="0.35">
      <c r="A48" s="445">
        <v>4</v>
      </c>
      <c r="B48" s="77" t="s">
        <v>312</v>
      </c>
      <c r="C48" s="449">
        <v>5607400</v>
      </c>
      <c r="D48" s="449">
        <v>5989722</v>
      </c>
      <c r="E48" s="452" t="s">
        <v>56</v>
      </c>
      <c r="F48" s="395" t="s">
        <v>205</v>
      </c>
      <c r="G48" s="396">
        <v>4650000</v>
      </c>
      <c r="H48" s="491" t="s">
        <v>205</v>
      </c>
      <c r="I48" s="466">
        <v>4649106</v>
      </c>
      <c r="J48" s="134"/>
      <c r="K48" s="79"/>
      <c r="L48" s="555" t="s">
        <v>192</v>
      </c>
      <c r="M48" s="556" t="s">
        <v>53</v>
      </c>
      <c r="N48" s="557"/>
    </row>
    <row r="49" spans="1:14" ht="21" customHeight="1" x14ac:dyDescent="0.35">
      <c r="A49" s="446"/>
      <c r="B49" s="80" t="s">
        <v>179</v>
      </c>
      <c r="C49" s="450"/>
      <c r="D49" s="450"/>
      <c r="E49" s="453"/>
      <c r="F49" s="481" t="s">
        <v>208</v>
      </c>
      <c r="G49" s="483">
        <v>4800000</v>
      </c>
      <c r="H49" s="492"/>
      <c r="I49" s="467"/>
      <c r="J49" s="392" t="s">
        <v>54</v>
      </c>
      <c r="K49" s="79" t="s">
        <v>412</v>
      </c>
      <c r="L49" s="555"/>
      <c r="M49" s="558"/>
      <c r="N49" s="557"/>
    </row>
    <row r="50" spans="1:14" ht="21" customHeight="1" x14ac:dyDescent="0.35">
      <c r="A50" s="446"/>
      <c r="B50" s="80" t="s">
        <v>413</v>
      </c>
      <c r="C50" s="450"/>
      <c r="D50" s="450"/>
      <c r="E50" s="453"/>
      <c r="F50" s="481"/>
      <c r="G50" s="483"/>
      <c r="H50" s="492"/>
      <c r="I50" s="467"/>
      <c r="J50" s="392" t="s">
        <v>55</v>
      </c>
      <c r="K50" s="80" t="s">
        <v>414</v>
      </c>
      <c r="L50" s="555"/>
      <c r="M50" s="558"/>
      <c r="N50" s="557"/>
    </row>
    <row r="51" spans="1:14" ht="21" customHeight="1" x14ac:dyDescent="0.35">
      <c r="A51" s="448"/>
      <c r="B51" s="80"/>
      <c r="C51" s="451"/>
      <c r="D51" s="451"/>
      <c r="E51" s="454"/>
      <c r="F51" s="401" t="s">
        <v>211</v>
      </c>
      <c r="G51" s="254">
        <v>4851674</v>
      </c>
      <c r="H51" s="493"/>
      <c r="I51" s="468"/>
      <c r="J51" s="134"/>
      <c r="K51" s="79"/>
      <c r="L51" s="455"/>
      <c r="M51" s="559"/>
      <c r="N51" s="557"/>
    </row>
    <row r="52" spans="1:14" ht="21" customHeight="1" x14ac:dyDescent="0.35">
      <c r="A52" s="445">
        <v>5</v>
      </c>
      <c r="B52" s="77" t="s">
        <v>312</v>
      </c>
      <c r="C52" s="449">
        <v>7943900</v>
      </c>
      <c r="D52" s="449">
        <v>8256291</v>
      </c>
      <c r="E52" s="452" t="s">
        <v>56</v>
      </c>
      <c r="F52" s="394" t="s">
        <v>284</v>
      </c>
      <c r="G52" s="396">
        <v>6396000</v>
      </c>
      <c r="H52" s="491" t="s">
        <v>284</v>
      </c>
      <c r="I52" s="466">
        <v>6395550</v>
      </c>
      <c r="J52" s="76"/>
      <c r="K52" s="77"/>
      <c r="L52" s="555" t="s">
        <v>192</v>
      </c>
      <c r="M52" s="560" t="s">
        <v>53</v>
      </c>
      <c r="N52" s="557"/>
    </row>
    <row r="53" spans="1:14" ht="21" customHeight="1" x14ac:dyDescent="0.35">
      <c r="A53" s="446"/>
      <c r="B53" s="80" t="s">
        <v>179</v>
      </c>
      <c r="C53" s="450"/>
      <c r="D53" s="450"/>
      <c r="E53" s="453"/>
      <c r="F53" s="401" t="s">
        <v>205</v>
      </c>
      <c r="G53" s="403">
        <v>6699000</v>
      </c>
      <c r="H53" s="492"/>
      <c r="I53" s="467"/>
      <c r="J53" s="392" t="s">
        <v>54</v>
      </c>
      <c r="K53" s="79" t="s">
        <v>415</v>
      </c>
      <c r="L53" s="555"/>
      <c r="M53" s="560"/>
      <c r="N53" s="557"/>
    </row>
    <row r="54" spans="1:14" ht="21" customHeight="1" x14ac:dyDescent="0.35">
      <c r="A54" s="446"/>
      <c r="B54" s="80" t="s">
        <v>416</v>
      </c>
      <c r="C54" s="450"/>
      <c r="D54" s="450"/>
      <c r="E54" s="453"/>
      <c r="F54" s="401" t="s">
        <v>281</v>
      </c>
      <c r="G54" s="403">
        <v>6740000</v>
      </c>
      <c r="H54" s="492"/>
      <c r="I54" s="467"/>
      <c r="J54" s="392" t="s">
        <v>55</v>
      </c>
      <c r="K54" s="80" t="s">
        <v>417</v>
      </c>
      <c r="L54" s="555"/>
      <c r="M54" s="560"/>
      <c r="N54" s="557"/>
    </row>
    <row r="55" spans="1:14" ht="21" customHeight="1" x14ac:dyDescent="0.35">
      <c r="A55" s="446"/>
      <c r="B55" s="80"/>
      <c r="C55" s="450"/>
      <c r="D55" s="450"/>
      <c r="E55" s="453"/>
      <c r="F55" s="401" t="s">
        <v>211</v>
      </c>
      <c r="G55" s="403">
        <v>6890000</v>
      </c>
      <c r="H55" s="492"/>
      <c r="I55" s="467"/>
      <c r="J55" s="134"/>
      <c r="K55" s="80"/>
      <c r="L55" s="555"/>
      <c r="M55" s="560"/>
      <c r="N55" s="557"/>
    </row>
    <row r="56" spans="1:14" ht="21" customHeight="1" x14ac:dyDescent="0.35">
      <c r="A56" s="448"/>
      <c r="B56" s="83"/>
      <c r="C56" s="451"/>
      <c r="D56" s="451"/>
      <c r="E56" s="454"/>
      <c r="F56" s="402" t="s">
        <v>409</v>
      </c>
      <c r="G56" s="404">
        <v>7090000</v>
      </c>
      <c r="H56" s="493"/>
      <c r="I56" s="468"/>
      <c r="J56" s="82"/>
      <c r="K56" s="83"/>
      <c r="L56" s="555"/>
      <c r="M56" s="560"/>
      <c r="N56" s="557"/>
    </row>
    <row r="57" spans="1:14" ht="21" customHeight="1" x14ac:dyDescent="0.35">
      <c r="A57" s="445">
        <v>6</v>
      </c>
      <c r="B57" s="77" t="s">
        <v>312</v>
      </c>
      <c r="C57" s="477">
        <v>3738300</v>
      </c>
      <c r="D57" s="477">
        <v>3326864</v>
      </c>
      <c r="E57" s="452" t="s">
        <v>56</v>
      </c>
      <c r="F57" s="283" t="s">
        <v>205</v>
      </c>
      <c r="G57" s="396">
        <v>2528000</v>
      </c>
      <c r="H57" s="491" t="s">
        <v>205</v>
      </c>
      <c r="I57" s="525">
        <v>2525083</v>
      </c>
      <c r="J57" s="76"/>
      <c r="K57" s="77"/>
      <c r="L57" s="555" t="s">
        <v>192</v>
      </c>
      <c r="M57" s="560" t="s">
        <v>53</v>
      </c>
      <c r="N57" s="557"/>
    </row>
    <row r="58" spans="1:14" ht="21" customHeight="1" x14ac:dyDescent="0.35">
      <c r="A58" s="446"/>
      <c r="B58" s="80" t="s">
        <v>179</v>
      </c>
      <c r="C58" s="477"/>
      <c r="D58" s="477"/>
      <c r="E58" s="453"/>
      <c r="F58" s="284" t="s">
        <v>418</v>
      </c>
      <c r="G58" s="403">
        <v>2576864</v>
      </c>
      <c r="H58" s="492"/>
      <c r="I58" s="525"/>
      <c r="J58" s="134"/>
      <c r="K58" s="80"/>
      <c r="L58" s="555"/>
      <c r="M58" s="560"/>
      <c r="N58" s="557"/>
    </row>
    <row r="59" spans="1:14" ht="21" customHeight="1" x14ac:dyDescent="0.35">
      <c r="A59" s="446"/>
      <c r="B59" s="80" t="s">
        <v>419</v>
      </c>
      <c r="C59" s="477"/>
      <c r="D59" s="477"/>
      <c r="E59" s="453"/>
      <c r="F59" s="401" t="s">
        <v>211</v>
      </c>
      <c r="G59" s="403">
        <v>2638200</v>
      </c>
      <c r="H59" s="492"/>
      <c r="I59" s="525"/>
      <c r="J59" s="134"/>
      <c r="K59" s="80"/>
      <c r="L59" s="555"/>
      <c r="M59" s="560"/>
      <c r="N59" s="557"/>
    </row>
    <row r="60" spans="1:14" ht="21" customHeight="1" x14ac:dyDescent="0.35">
      <c r="A60" s="446"/>
      <c r="B60" s="80"/>
      <c r="C60" s="477"/>
      <c r="D60" s="477"/>
      <c r="E60" s="453"/>
      <c r="F60" s="481" t="s">
        <v>208</v>
      </c>
      <c r="G60" s="483">
        <v>2640000</v>
      </c>
      <c r="H60" s="492"/>
      <c r="I60" s="525"/>
      <c r="J60" s="392" t="s">
        <v>54</v>
      </c>
      <c r="K60" s="79" t="s">
        <v>420</v>
      </c>
      <c r="L60" s="555"/>
      <c r="M60" s="560"/>
      <c r="N60" s="557"/>
    </row>
    <row r="61" spans="1:14" ht="21" customHeight="1" x14ac:dyDescent="0.35">
      <c r="A61" s="446"/>
      <c r="B61" s="80"/>
      <c r="C61" s="478"/>
      <c r="D61" s="478"/>
      <c r="E61" s="453"/>
      <c r="F61" s="481"/>
      <c r="G61" s="483"/>
      <c r="H61" s="492"/>
      <c r="I61" s="526"/>
      <c r="J61" s="392" t="s">
        <v>55</v>
      </c>
      <c r="K61" s="79" t="s">
        <v>421</v>
      </c>
      <c r="L61" s="555"/>
      <c r="M61" s="560"/>
      <c r="N61" s="557"/>
    </row>
    <row r="62" spans="1:14" ht="21" customHeight="1" x14ac:dyDescent="0.35">
      <c r="A62" s="446"/>
      <c r="B62" s="80"/>
      <c r="C62" s="478"/>
      <c r="D62" s="478"/>
      <c r="E62" s="453"/>
      <c r="F62" s="401" t="s">
        <v>409</v>
      </c>
      <c r="G62" s="403">
        <v>2650000</v>
      </c>
      <c r="H62" s="492"/>
      <c r="I62" s="526"/>
      <c r="J62" s="392"/>
      <c r="K62" s="79"/>
      <c r="L62" s="555"/>
      <c r="M62" s="560"/>
      <c r="N62" s="557"/>
    </row>
    <row r="63" spans="1:14" ht="21" customHeight="1" x14ac:dyDescent="0.35">
      <c r="A63" s="446"/>
      <c r="B63" s="80"/>
      <c r="C63" s="478"/>
      <c r="D63" s="478"/>
      <c r="E63" s="453"/>
      <c r="F63" s="401" t="s">
        <v>422</v>
      </c>
      <c r="G63" s="403">
        <v>2681295</v>
      </c>
      <c r="H63" s="492"/>
      <c r="I63" s="526"/>
      <c r="J63" s="392"/>
      <c r="K63" s="79"/>
      <c r="L63" s="555"/>
      <c r="M63" s="560"/>
      <c r="N63" s="557"/>
    </row>
    <row r="64" spans="1:14" ht="21" customHeight="1" x14ac:dyDescent="0.35">
      <c r="A64" s="448"/>
      <c r="B64" s="81"/>
      <c r="C64" s="478"/>
      <c r="D64" s="478"/>
      <c r="E64" s="454"/>
      <c r="F64" s="402" t="s">
        <v>281</v>
      </c>
      <c r="G64" s="404">
        <v>2715000</v>
      </c>
      <c r="H64" s="493"/>
      <c r="I64" s="526"/>
      <c r="J64" s="393"/>
      <c r="K64" s="324"/>
      <c r="L64" s="555"/>
      <c r="M64" s="560"/>
      <c r="N64" s="557"/>
    </row>
    <row r="65" spans="1:14" x14ac:dyDescent="0.35">
      <c r="A65" s="371"/>
      <c r="B65" s="563" t="s">
        <v>368</v>
      </c>
      <c r="C65" s="461"/>
      <c r="D65" s="461"/>
      <c r="E65" s="461"/>
      <c r="F65" s="461"/>
      <c r="G65" s="461"/>
      <c r="H65" s="462"/>
      <c r="I65" s="372">
        <f>SUM(I34:I64)</f>
        <v>31180256</v>
      </c>
      <c r="J65" s="96"/>
      <c r="K65" s="97"/>
      <c r="L65" s="423"/>
      <c r="M65" s="406"/>
      <c r="N65" s="399"/>
    </row>
  </sheetData>
  <mergeCells count="13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8:L11"/>
    <mergeCell ref="M8:M11"/>
    <mergeCell ref="N8:N11"/>
    <mergeCell ref="A12:A15"/>
    <mergeCell ref="C12:C15"/>
    <mergeCell ref="D12:D15"/>
    <mergeCell ref="E12:E15"/>
    <mergeCell ref="H12:H15"/>
    <mergeCell ref="L6:L7"/>
    <mergeCell ref="M6:N6"/>
    <mergeCell ref="A8:A11"/>
    <mergeCell ref="C8:C11"/>
    <mergeCell ref="D8:D11"/>
    <mergeCell ref="E8:E11"/>
    <mergeCell ref="H8:H11"/>
    <mergeCell ref="I8:I11"/>
    <mergeCell ref="F9:F10"/>
    <mergeCell ref="G9:G10"/>
    <mergeCell ref="F14:F15"/>
    <mergeCell ref="G14:G15"/>
    <mergeCell ref="A20:A23"/>
    <mergeCell ref="C20:C23"/>
    <mergeCell ref="D20:D23"/>
    <mergeCell ref="E20:E23"/>
    <mergeCell ref="I12:I15"/>
    <mergeCell ref="L12:L15"/>
    <mergeCell ref="M12:M15"/>
    <mergeCell ref="N12:N15"/>
    <mergeCell ref="A16:A19"/>
    <mergeCell ref="C16:C19"/>
    <mergeCell ref="D16:D19"/>
    <mergeCell ref="E16:E19"/>
    <mergeCell ref="H20:H23"/>
    <mergeCell ref="I20:I23"/>
    <mergeCell ref="L20:L23"/>
    <mergeCell ref="M20:M23"/>
    <mergeCell ref="N20:N23"/>
    <mergeCell ref="H16:H19"/>
    <mergeCell ref="I16:I19"/>
    <mergeCell ref="L16:L19"/>
    <mergeCell ref="M16:M19"/>
    <mergeCell ref="N16:N19"/>
    <mergeCell ref="F21:F22"/>
    <mergeCell ref="G21:G22"/>
    <mergeCell ref="M32:N32"/>
    <mergeCell ref="B24:H24"/>
    <mergeCell ref="A28:M28"/>
    <mergeCell ref="A29:M29"/>
    <mergeCell ref="A30:M30"/>
    <mergeCell ref="A32:A33"/>
    <mergeCell ref="B32:B33"/>
    <mergeCell ref="E32:E33"/>
    <mergeCell ref="F32:G32"/>
    <mergeCell ref="H32:I32"/>
    <mergeCell ref="J32:J33"/>
    <mergeCell ref="I40:I43"/>
    <mergeCell ref="H44:H47"/>
    <mergeCell ref="C40:C43"/>
    <mergeCell ref="D40:D43"/>
    <mergeCell ref="E40:E43"/>
    <mergeCell ref="F40:F43"/>
    <mergeCell ref="G40:G43"/>
    <mergeCell ref="K32:K33"/>
    <mergeCell ref="L32:L33"/>
    <mergeCell ref="G35:G36"/>
    <mergeCell ref="B65:H65"/>
    <mergeCell ref="A44:A47"/>
    <mergeCell ref="C44:C47"/>
    <mergeCell ref="D44:D47"/>
    <mergeCell ref="E44:E47"/>
    <mergeCell ref="F44:F45"/>
    <mergeCell ref="G44:G45"/>
    <mergeCell ref="H40:H43"/>
    <mergeCell ref="A40:A43"/>
    <mergeCell ref="F16:F17"/>
    <mergeCell ref="G16:G17"/>
    <mergeCell ref="A57:A64"/>
    <mergeCell ref="C57:C64"/>
    <mergeCell ref="D57:D64"/>
    <mergeCell ref="E57:E64"/>
    <mergeCell ref="H57:H64"/>
    <mergeCell ref="I57:I64"/>
    <mergeCell ref="F60:F61"/>
    <mergeCell ref="G60:G61"/>
    <mergeCell ref="A52:A56"/>
    <mergeCell ref="C52:C56"/>
    <mergeCell ref="D52:D56"/>
    <mergeCell ref="E52:E56"/>
    <mergeCell ref="H52:H56"/>
    <mergeCell ref="I52:I56"/>
    <mergeCell ref="A34:A39"/>
    <mergeCell ref="C34:C39"/>
    <mergeCell ref="D34:D39"/>
    <mergeCell ref="E34:E39"/>
    <mergeCell ref="H34:H39"/>
    <mergeCell ref="I34:I39"/>
    <mergeCell ref="F35:F36"/>
    <mergeCell ref="I44:I47"/>
    <mergeCell ref="A48:A51"/>
    <mergeCell ref="C48:C51"/>
    <mergeCell ref="D48:D51"/>
    <mergeCell ref="E48:E51"/>
    <mergeCell ref="H48:H51"/>
    <mergeCell ref="I48:I51"/>
    <mergeCell ref="F49:F50"/>
    <mergeCell ref="G49:G50"/>
    <mergeCell ref="N40:N43"/>
    <mergeCell ref="N34:N39"/>
    <mergeCell ref="M34:M39"/>
    <mergeCell ref="L34:L39"/>
    <mergeCell ref="N57:N64"/>
    <mergeCell ref="N52:N56"/>
    <mergeCell ref="M57:M64"/>
    <mergeCell ref="M52:M56"/>
    <mergeCell ref="L57:L64"/>
    <mergeCell ref="L52:L56"/>
    <mergeCell ref="N48:N51"/>
    <mergeCell ref="N44:N47"/>
    <mergeCell ref="M48:M51"/>
    <mergeCell ref="L48:L51"/>
    <mergeCell ref="M44:M47"/>
    <mergeCell ref="L44:L47"/>
    <mergeCell ref="M40:M43"/>
    <mergeCell ref="L40:L4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157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162" t="s">
        <v>11</v>
      </c>
      <c r="D7" s="163" t="s">
        <v>6</v>
      </c>
      <c r="E7" s="163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0"/>
  <sheetViews>
    <sheetView topLeftCell="A25" zoomScale="70" zoomScaleNormal="70" workbookViewId="0">
      <selection activeCell="L27" sqref="L27:L30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120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175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121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438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39"/>
      <c r="B7" s="439"/>
      <c r="C7" s="68" t="s">
        <v>44</v>
      </c>
      <c r="D7" s="69" t="s">
        <v>45</v>
      </c>
      <c r="E7" s="439"/>
      <c r="F7" s="173" t="s">
        <v>46</v>
      </c>
      <c r="G7" s="167" t="s">
        <v>47</v>
      </c>
      <c r="H7" s="71" t="s">
        <v>48</v>
      </c>
      <c r="I7" s="72" t="s">
        <v>49</v>
      </c>
      <c r="J7" s="439"/>
      <c r="K7" s="439"/>
      <c r="L7" s="442"/>
      <c r="M7" s="176" t="s">
        <v>50</v>
      </c>
      <c r="N7" s="74" t="s">
        <v>51</v>
      </c>
    </row>
    <row r="8" spans="1:14" x14ac:dyDescent="0.35">
      <c r="A8" s="445">
        <v>1</v>
      </c>
      <c r="B8" s="75" t="s">
        <v>124</v>
      </c>
      <c r="C8" s="449">
        <v>45878.5</v>
      </c>
      <c r="D8" s="449">
        <v>49090</v>
      </c>
      <c r="E8" s="452" t="s">
        <v>52</v>
      </c>
      <c r="F8" s="169" t="s">
        <v>125</v>
      </c>
      <c r="G8" s="167">
        <v>49090</v>
      </c>
      <c r="H8" s="463" t="s">
        <v>125</v>
      </c>
      <c r="I8" s="466">
        <v>49090</v>
      </c>
      <c r="J8" s="76"/>
      <c r="K8" s="77"/>
      <c r="L8" s="455" t="s">
        <v>158</v>
      </c>
      <c r="M8" s="458" t="s">
        <v>53</v>
      </c>
      <c r="N8" s="458"/>
    </row>
    <row r="9" spans="1:14" x14ac:dyDescent="0.35">
      <c r="A9" s="446"/>
      <c r="B9" s="78" t="s">
        <v>126</v>
      </c>
      <c r="C9" s="450"/>
      <c r="D9" s="450"/>
      <c r="E9" s="453"/>
      <c r="F9" s="185" t="s">
        <v>127</v>
      </c>
      <c r="G9" s="168">
        <v>54030</v>
      </c>
      <c r="H9" s="464"/>
      <c r="I9" s="467"/>
      <c r="J9" s="171" t="s">
        <v>54</v>
      </c>
      <c r="K9" s="79" t="s">
        <v>128</v>
      </c>
      <c r="L9" s="456"/>
      <c r="M9" s="459"/>
      <c r="N9" s="459"/>
    </row>
    <row r="10" spans="1:14" x14ac:dyDescent="0.35">
      <c r="A10" s="447"/>
      <c r="B10" s="78" t="s">
        <v>129</v>
      </c>
      <c r="C10" s="450"/>
      <c r="D10" s="450"/>
      <c r="E10" s="453"/>
      <c r="F10" s="481" t="s">
        <v>130</v>
      </c>
      <c r="G10" s="483">
        <v>55150</v>
      </c>
      <c r="H10" s="464"/>
      <c r="I10" s="467"/>
      <c r="J10" s="171" t="s">
        <v>55</v>
      </c>
      <c r="K10" s="80" t="s">
        <v>131</v>
      </c>
      <c r="L10" s="456"/>
      <c r="M10" s="459"/>
      <c r="N10" s="459"/>
    </row>
    <row r="11" spans="1:14" x14ac:dyDescent="0.35">
      <c r="A11" s="448"/>
      <c r="B11" s="81"/>
      <c r="C11" s="451"/>
      <c r="D11" s="451"/>
      <c r="E11" s="454"/>
      <c r="F11" s="482"/>
      <c r="G11" s="484"/>
      <c r="H11" s="465"/>
      <c r="I11" s="468"/>
      <c r="J11" s="82"/>
      <c r="K11" s="83"/>
      <c r="L11" s="457"/>
      <c r="M11" s="460"/>
      <c r="N11" s="460"/>
    </row>
    <row r="12" spans="1:14" ht="21" customHeight="1" x14ac:dyDescent="0.35">
      <c r="A12" s="445">
        <v>2</v>
      </c>
      <c r="B12" s="75" t="s">
        <v>132</v>
      </c>
      <c r="C12" s="449">
        <v>467000</v>
      </c>
      <c r="D12" s="449">
        <v>497384</v>
      </c>
      <c r="E12" s="452" t="s">
        <v>52</v>
      </c>
      <c r="F12" s="463" t="s">
        <v>133</v>
      </c>
      <c r="G12" s="466">
        <v>489922</v>
      </c>
      <c r="H12" s="463" t="s">
        <v>133</v>
      </c>
      <c r="I12" s="466">
        <v>489922</v>
      </c>
      <c r="J12" s="76"/>
      <c r="K12" s="77"/>
      <c r="L12" s="455" t="s">
        <v>160</v>
      </c>
      <c r="M12" s="458" t="s">
        <v>53</v>
      </c>
      <c r="N12" s="473"/>
    </row>
    <row r="13" spans="1:14" x14ac:dyDescent="0.35">
      <c r="A13" s="446"/>
      <c r="B13" s="78" t="s">
        <v>134</v>
      </c>
      <c r="C13" s="450"/>
      <c r="D13" s="450"/>
      <c r="E13" s="453"/>
      <c r="F13" s="464"/>
      <c r="G13" s="467"/>
      <c r="H13" s="464"/>
      <c r="I13" s="467"/>
      <c r="J13" s="171" t="s">
        <v>57</v>
      </c>
      <c r="K13" s="79" t="s">
        <v>135</v>
      </c>
      <c r="L13" s="456"/>
      <c r="M13" s="459"/>
      <c r="N13" s="474"/>
    </row>
    <row r="14" spans="1:14" x14ac:dyDescent="0.35">
      <c r="A14" s="447"/>
      <c r="B14" s="78" t="s">
        <v>78</v>
      </c>
      <c r="C14" s="450"/>
      <c r="D14" s="450"/>
      <c r="E14" s="453"/>
      <c r="F14" s="464"/>
      <c r="G14" s="467"/>
      <c r="H14" s="464"/>
      <c r="I14" s="467"/>
      <c r="J14" s="171" t="s">
        <v>55</v>
      </c>
      <c r="K14" s="80" t="s">
        <v>136</v>
      </c>
      <c r="L14" s="456"/>
      <c r="M14" s="459"/>
      <c r="N14" s="474"/>
    </row>
    <row r="15" spans="1:14" x14ac:dyDescent="0.35">
      <c r="A15" s="448"/>
      <c r="B15" s="81" t="s">
        <v>137</v>
      </c>
      <c r="C15" s="451"/>
      <c r="D15" s="451"/>
      <c r="E15" s="454"/>
      <c r="F15" s="465"/>
      <c r="G15" s="468"/>
      <c r="H15" s="465"/>
      <c r="I15" s="468"/>
      <c r="J15" s="82"/>
      <c r="K15" s="83"/>
      <c r="L15" s="457"/>
      <c r="M15" s="460"/>
      <c r="N15" s="475"/>
    </row>
    <row r="16" spans="1:14" ht="21.75" customHeight="1" x14ac:dyDescent="0.35">
      <c r="A16" s="85"/>
      <c r="B16" s="461" t="s">
        <v>138</v>
      </c>
      <c r="C16" s="461"/>
      <c r="D16" s="461"/>
      <c r="E16" s="461"/>
      <c r="F16" s="461"/>
      <c r="G16" s="461"/>
      <c r="H16" s="462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437" t="s">
        <v>122</v>
      </c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175" t="s">
        <v>32</v>
      </c>
    </row>
    <row r="22" spans="1:14" x14ac:dyDescent="0.35">
      <c r="A22" s="437" t="s">
        <v>2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</row>
    <row r="23" spans="1:14" x14ac:dyDescent="0.35">
      <c r="A23" s="437" t="s">
        <v>121</v>
      </c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438" t="s">
        <v>33</v>
      </c>
      <c r="B25" s="438" t="s">
        <v>34</v>
      </c>
      <c r="C25" s="65" t="s">
        <v>35</v>
      </c>
      <c r="D25" s="66" t="s">
        <v>36</v>
      </c>
      <c r="E25" s="438" t="s">
        <v>37</v>
      </c>
      <c r="F25" s="438" t="s">
        <v>38</v>
      </c>
      <c r="G25" s="438"/>
      <c r="H25" s="440" t="s">
        <v>39</v>
      </c>
      <c r="I25" s="440"/>
      <c r="J25" s="441" t="s">
        <v>40</v>
      </c>
      <c r="K25" s="441" t="s">
        <v>41</v>
      </c>
      <c r="L25" s="469" t="s">
        <v>42</v>
      </c>
      <c r="M25" s="443" t="s">
        <v>43</v>
      </c>
      <c r="N25" s="444"/>
    </row>
    <row r="26" spans="1:14" ht="63" x14ac:dyDescent="0.35">
      <c r="A26" s="439"/>
      <c r="B26" s="439"/>
      <c r="C26" s="68" t="s">
        <v>44</v>
      </c>
      <c r="D26" s="92" t="s">
        <v>45</v>
      </c>
      <c r="E26" s="439"/>
      <c r="F26" s="173" t="s">
        <v>46</v>
      </c>
      <c r="G26" s="167" t="s">
        <v>47</v>
      </c>
      <c r="H26" s="71" t="s">
        <v>48</v>
      </c>
      <c r="I26" s="72" t="s">
        <v>49</v>
      </c>
      <c r="J26" s="439"/>
      <c r="K26" s="439"/>
      <c r="L26" s="469"/>
      <c r="M26" s="166" t="s">
        <v>50</v>
      </c>
      <c r="N26" s="165" t="s">
        <v>51</v>
      </c>
    </row>
    <row r="27" spans="1:14" x14ac:dyDescent="0.35">
      <c r="A27" s="445">
        <v>1</v>
      </c>
      <c r="B27" s="77" t="s">
        <v>139</v>
      </c>
      <c r="C27" s="477">
        <v>2000000</v>
      </c>
      <c r="D27" s="477">
        <v>2139874.41</v>
      </c>
      <c r="E27" s="497" t="s">
        <v>56</v>
      </c>
      <c r="F27" s="463" t="s">
        <v>140</v>
      </c>
      <c r="G27" s="466">
        <v>1928000</v>
      </c>
      <c r="H27" s="491" t="s">
        <v>141</v>
      </c>
      <c r="I27" s="466">
        <v>1927236.92</v>
      </c>
      <c r="J27" s="170"/>
      <c r="K27" s="170"/>
      <c r="L27" s="494" t="s">
        <v>161</v>
      </c>
      <c r="M27" s="470" t="s">
        <v>53</v>
      </c>
      <c r="N27" s="473"/>
    </row>
    <row r="28" spans="1:14" x14ac:dyDescent="0.35">
      <c r="A28" s="446"/>
      <c r="B28" s="80" t="s">
        <v>78</v>
      </c>
      <c r="C28" s="478"/>
      <c r="D28" s="478"/>
      <c r="E28" s="498"/>
      <c r="F28" s="465"/>
      <c r="G28" s="468"/>
      <c r="H28" s="492"/>
      <c r="I28" s="467"/>
      <c r="J28" s="171" t="s">
        <v>54</v>
      </c>
      <c r="K28" s="79" t="s">
        <v>142</v>
      </c>
      <c r="L28" s="495"/>
      <c r="M28" s="471"/>
      <c r="N28" s="474"/>
    </row>
    <row r="29" spans="1:14" x14ac:dyDescent="0.35">
      <c r="A29" s="446"/>
      <c r="B29" s="80" t="s">
        <v>143</v>
      </c>
      <c r="C29" s="478"/>
      <c r="D29" s="478"/>
      <c r="E29" s="498"/>
      <c r="F29" s="481" t="s">
        <v>144</v>
      </c>
      <c r="G29" s="483">
        <v>2035000</v>
      </c>
      <c r="H29" s="492"/>
      <c r="I29" s="467"/>
      <c r="J29" s="171" t="s">
        <v>55</v>
      </c>
      <c r="K29" s="80" t="s">
        <v>131</v>
      </c>
      <c r="L29" s="495"/>
      <c r="M29" s="471"/>
      <c r="N29" s="474"/>
    </row>
    <row r="30" spans="1:14" x14ac:dyDescent="0.35">
      <c r="A30" s="448"/>
      <c r="B30" s="83"/>
      <c r="C30" s="478"/>
      <c r="D30" s="478"/>
      <c r="E30" s="499"/>
      <c r="F30" s="482"/>
      <c r="G30" s="484"/>
      <c r="H30" s="493"/>
      <c r="I30" s="468"/>
      <c r="J30" s="172"/>
      <c r="K30" s="172"/>
      <c r="L30" s="496"/>
      <c r="M30" s="472"/>
      <c r="N30" s="475"/>
    </row>
    <row r="31" spans="1:14" x14ac:dyDescent="0.35">
      <c r="A31" s="446">
        <v>2</v>
      </c>
      <c r="B31" s="186" t="s">
        <v>145</v>
      </c>
      <c r="C31" s="477">
        <v>992396</v>
      </c>
      <c r="D31" s="477">
        <v>1061863.72</v>
      </c>
      <c r="E31" s="452" t="s">
        <v>56</v>
      </c>
      <c r="F31" s="479" t="s">
        <v>73</v>
      </c>
      <c r="G31" s="467">
        <v>1030007</v>
      </c>
      <c r="H31" s="479" t="s">
        <v>73</v>
      </c>
      <c r="I31" s="467">
        <v>1024882.38</v>
      </c>
      <c r="J31" s="187"/>
      <c r="K31" s="187"/>
      <c r="L31" s="455" t="s">
        <v>162</v>
      </c>
      <c r="M31" s="470" t="s">
        <v>53</v>
      </c>
      <c r="N31" s="473"/>
    </row>
    <row r="32" spans="1:14" x14ac:dyDescent="0.35">
      <c r="A32" s="446"/>
      <c r="B32" s="78" t="s">
        <v>75</v>
      </c>
      <c r="C32" s="478"/>
      <c r="D32" s="478"/>
      <c r="E32" s="453"/>
      <c r="F32" s="479"/>
      <c r="G32" s="467"/>
      <c r="H32" s="479"/>
      <c r="I32" s="467"/>
      <c r="J32" s="171" t="s">
        <v>57</v>
      </c>
      <c r="K32" s="79" t="s">
        <v>146</v>
      </c>
      <c r="L32" s="456"/>
      <c r="M32" s="471"/>
      <c r="N32" s="474"/>
    </row>
    <row r="33" spans="1:14" x14ac:dyDescent="0.35">
      <c r="A33" s="446"/>
      <c r="B33" s="78" t="s">
        <v>147</v>
      </c>
      <c r="C33" s="478"/>
      <c r="D33" s="478"/>
      <c r="E33" s="453"/>
      <c r="F33" s="479"/>
      <c r="G33" s="467"/>
      <c r="H33" s="479"/>
      <c r="I33" s="467"/>
      <c r="J33" s="171" t="s">
        <v>55</v>
      </c>
      <c r="K33" s="80" t="s">
        <v>148</v>
      </c>
      <c r="L33" s="456"/>
      <c r="M33" s="471"/>
      <c r="N33" s="474"/>
    </row>
    <row r="34" spans="1:14" ht="21.75" customHeight="1" x14ac:dyDescent="0.35">
      <c r="A34" s="448"/>
      <c r="B34" s="174"/>
      <c r="C34" s="478"/>
      <c r="D34" s="478"/>
      <c r="E34" s="454"/>
      <c r="F34" s="480"/>
      <c r="G34" s="468"/>
      <c r="H34" s="480"/>
      <c r="I34" s="468"/>
      <c r="J34" s="174"/>
      <c r="K34" s="95"/>
      <c r="L34" s="457"/>
      <c r="M34" s="472"/>
      <c r="N34" s="475"/>
    </row>
    <row r="35" spans="1:14" x14ac:dyDescent="0.35">
      <c r="A35" s="85"/>
      <c r="B35" s="476" t="s">
        <v>138</v>
      </c>
      <c r="C35" s="476"/>
      <c r="D35" s="476"/>
      <c r="E35" s="476"/>
      <c r="F35" s="476"/>
      <c r="G35" s="476"/>
      <c r="H35" s="462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437" t="s">
        <v>123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175" t="s">
        <v>32</v>
      </c>
    </row>
    <row r="41" spans="1:14" x14ac:dyDescent="0.35">
      <c r="A41" s="437" t="s">
        <v>2</v>
      </c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</row>
    <row r="42" spans="1:14" x14ac:dyDescent="0.35">
      <c r="A42" s="437" t="s">
        <v>121</v>
      </c>
      <c r="B42" s="437"/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7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438" t="s">
        <v>33</v>
      </c>
      <c r="B44" s="438" t="s">
        <v>34</v>
      </c>
      <c r="C44" s="65" t="s">
        <v>35</v>
      </c>
      <c r="D44" s="66" t="s">
        <v>36</v>
      </c>
      <c r="E44" s="438" t="s">
        <v>37</v>
      </c>
      <c r="F44" s="438" t="s">
        <v>38</v>
      </c>
      <c r="G44" s="438"/>
      <c r="H44" s="440" t="s">
        <v>39</v>
      </c>
      <c r="I44" s="440"/>
      <c r="J44" s="441" t="s">
        <v>40</v>
      </c>
      <c r="K44" s="441" t="s">
        <v>41</v>
      </c>
      <c r="L44" s="469" t="s">
        <v>42</v>
      </c>
      <c r="M44" s="443" t="s">
        <v>43</v>
      </c>
      <c r="N44" s="444"/>
    </row>
    <row r="45" spans="1:14" ht="63" x14ac:dyDescent="0.35">
      <c r="A45" s="439"/>
      <c r="B45" s="439"/>
      <c r="C45" s="68" t="s">
        <v>44</v>
      </c>
      <c r="D45" s="92" t="s">
        <v>45</v>
      </c>
      <c r="E45" s="439"/>
      <c r="F45" s="173" t="s">
        <v>46</v>
      </c>
      <c r="G45" s="167" t="s">
        <v>47</v>
      </c>
      <c r="H45" s="71" t="s">
        <v>48</v>
      </c>
      <c r="I45" s="72" t="s">
        <v>49</v>
      </c>
      <c r="J45" s="439"/>
      <c r="K45" s="439"/>
      <c r="L45" s="469"/>
      <c r="M45" s="166" t="s">
        <v>50</v>
      </c>
      <c r="N45" s="165" t="s">
        <v>51</v>
      </c>
    </row>
    <row r="46" spans="1:14" x14ac:dyDescent="0.35">
      <c r="A46" s="488">
        <v>1</v>
      </c>
      <c r="B46" s="135" t="s">
        <v>149</v>
      </c>
      <c r="C46" s="477">
        <v>1600000</v>
      </c>
      <c r="D46" s="477">
        <v>1711634.06</v>
      </c>
      <c r="E46" s="452" t="s">
        <v>150</v>
      </c>
      <c r="F46" s="173" t="s">
        <v>151</v>
      </c>
      <c r="G46" s="167">
        <v>1711000</v>
      </c>
      <c r="H46" s="439" t="s">
        <v>151</v>
      </c>
      <c r="I46" s="466">
        <v>1698665.66</v>
      </c>
      <c r="J46" s="94"/>
      <c r="K46" s="94"/>
      <c r="L46" s="455" t="s">
        <v>163</v>
      </c>
      <c r="M46" s="470" t="s">
        <v>53</v>
      </c>
      <c r="N46" s="473"/>
    </row>
    <row r="47" spans="1:14" x14ac:dyDescent="0.35">
      <c r="A47" s="489"/>
      <c r="B47" s="78" t="s">
        <v>152</v>
      </c>
      <c r="C47" s="478"/>
      <c r="D47" s="478"/>
      <c r="E47" s="453"/>
      <c r="F47" s="171" t="s">
        <v>153</v>
      </c>
      <c r="G47" s="168">
        <v>1711600</v>
      </c>
      <c r="H47" s="479"/>
      <c r="I47" s="467"/>
      <c r="J47" s="171" t="s">
        <v>54</v>
      </c>
      <c r="K47" s="79" t="s">
        <v>154</v>
      </c>
      <c r="L47" s="456"/>
      <c r="M47" s="471"/>
      <c r="N47" s="474"/>
    </row>
    <row r="48" spans="1:14" x14ac:dyDescent="0.35">
      <c r="A48" s="489"/>
      <c r="B48" s="78"/>
      <c r="C48" s="478"/>
      <c r="D48" s="478"/>
      <c r="E48" s="453"/>
      <c r="F48" s="453" t="s">
        <v>155</v>
      </c>
      <c r="G48" s="483">
        <v>1711634</v>
      </c>
      <c r="H48" s="479"/>
      <c r="I48" s="467"/>
      <c r="J48" s="171" t="s">
        <v>55</v>
      </c>
      <c r="K48" s="80" t="s">
        <v>156</v>
      </c>
      <c r="L48" s="456"/>
      <c r="M48" s="471"/>
      <c r="N48" s="474"/>
    </row>
    <row r="49" spans="1:14" x14ac:dyDescent="0.35">
      <c r="A49" s="490"/>
      <c r="B49" s="174"/>
      <c r="C49" s="478"/>
      <c r="D49" s="478"/>
      <c r="E49" s="454"/>
      <c r="F49" s="454"/>
      <c r="G49" s="484"/>
      <c r="H49" s="480"/>
      <c r="I49" s="468"/>
      <c r="J49" s="174"/>
      <c r="K49" s="95"/>
      <c r="L49" s="457"/>
      <c r="M49" s="472"/>
      <c r="N49" s="475"/>
    </row>
    <row r="50" spans="1:14" x14ac:dyDescent="0.35">
      <c r="A50" s="85"/>
      <c r="B50" s="476" t="s">
        <v>58</v>
      </c>
      <c r="C50" s="476"/>
      <c r="D50" s="476"/>
      <c r="E50" s="476"/>
      <c r="F50" s="476"/>
      <c r="G50" s="476"/>
      <c r="H50" s="462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194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188" t="s">
        <v>11</v>
      </c>
      <c r="D7" s="189" t="s">
        <v>6</v>
      </c>
      <c r="E7" s="189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193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175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198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176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438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39"/>
      <c r="B7" s="439"/>
      <c r="C7" s="68" t="s">
        <v>44</v>
      </c>
      <c r="D7" s="69" t="s">
        <v>45</v>
      </c>
      <c r="E7" s="439"/>
      <c r="F7" s="197" t="s">
        <v>46</v>
      </c>
      <c r="G7" s="192" t="s">
        <v>47</v>
      </c>
      <c r="H7" s="71" t="s">
        <v>48</v>
      </c>
      <c r="I7" s="72" t="s">
        <v>49</v>
      </c>
      <c r="J7" s="439"/>
      <c r="K7" s="439"/>
      <c r="L7" s="442"/>
      <c r="M7" s="199" t="s">
        <v>50</v>
      </c>
      <c r="N7" s="74" t="s">
        <v>51</v>
      </c>
    </row>
    <row r="8" spans="1:14" ht="21" customHeight="1" x14ac:dyDescent="0.35">
      <c r="A8" s="445">
        <v>1</v>
      </c>
      <c r="B8" s="75" t="s">
        <v>177</v>
      </c>
      <c r="C8" s="449">
        <v>315000</v>
      </c>
      <c r="D8" s="449">
        <v>316425</v>
      </c>
      <c r="E8" s="452" t="s">
        <v>52</v>
      </c>
      <c r="F8" s="463" t="s">
        <v>178</v>
      </c>
      <c r="G8" s="466">
        <v>311559</v>
      </c>
      <c r="H8" s="463" t="s">
        <v>178</v>
      </c>
      <c r="I8" s="466">
        <v>311559</v>
      </c>
      <c r="J8" s="76"/>
      <c r="K8" s="77"/>
      <c r="L8" s="455" t="s">
        <v>192</v>
      </c>
      <c r="M8" s="458" t="s">
        <v>53</v>
      </c>
      <c r="N8" s="458"/>
    </row>
    <row r="9" spans="1:14" x14ac:dyDescent="0.35">
      <c r="A9" s="446"/>
      <c r="B9" s="78" t="s">
        <v>179</v>
      </c>
      <c r="C9" s="450"/>
      <c r="D9" s="450"/>
      <c r="E9" s="453"/>
      <c r="F9" s="464"/>
      <c r="G9" s="467"/>
      <c r="H9" s="464"/>
      <c r="I9" s="467"/>
      <c r="J9" s="196" t="s">
        <v>57</v>
      </c>
      <c r="K9" s="79" t="s">
        <v>180</v>
      </c>
      <c r="L9" s="456"/>
      <c r="M9" s="459"/>
      <c r="N9" s="459"/>
    </row>
    <row r="10" spans="1:14" x14ac:dyDescent="0.35">
      <c r="A10" s="447"/>
      <c r="B10" s="78" t="s">
        <v>181</v>
      </c>
      <c r="C10" s="450"/>
      <c r="D10" s="450"/>
      <c r="E10" s="453"/>
      <c r="F10" s="464"/>
      <c r="G10" s="467"/>
      <c r="H10" s="464"/>
      <c r="I10" s="467"/>
      <c r="J10" s="196" t="s">
        <v>55</v>
      </c>
      <c r="K10" s="80" t="s">
        <v>182</v>
      </c>
      <c r="L10" s="456"/>
      <c r="M10" s="459"/>
      <c r="N10" s="459"/>
    </row>
    <row r="11" spans="1:14" x14ac:dyDescent="0.35">
      <c r="A11" s="448"/>
      <c r="B11" s="81"/>
      <c r="C11" s="451"/>
      <c r="D11" s="451"/>
      <c r="E11" s="454"/>
      <c r="F11" s="465"/>
      <c r="G11" s="468"/>
      <c r="H11" s="465"/>
      <c r="I11" s="468"/>
      <c r="J11" s="82"/>
      <c r="K11" s="83"/>
      <c r="L11" s="457"/>
      <c r="M11" s="460"/>
      <c r="N11" s="460"/>
    </row>
    <row r="12" spans="1:14" ht="21.75" customHeight="1" x14ac:dyDescent="0.35">
      <c r="A12" s="445">
        <v>2</v>
      </c>
      <c r="B12" s="75" t="s">
        <v>177</v>
      </c>
      <c r="C12" s="449">
        <v>467200</v>
      </c>
      <c r="D12" s="449">
        <v>497190</v>
      </c>
      <c r="E12" s="452" t="s">
        <v>52</v>
      </c>
      <c r="F12" s="463" t="s">
        <v>76</v>
      </c>
      <c r="G12" s="466">
        <v>489467</v>
      </c>
      <c r="H12" s="463" t="s">
        <v>76</v>
      </c>
      <c r="I12" s="466">
        <v>489467</v>
      </c>
      <c r="J12" s="134"/>
      <c r="K12" s="80"/>
      <c r="L12" s="455" t="s">
        <v>192</v>
      </c>
      <c r="M12" s="458" t="s">
        <v>53</v>
      </c>
      <c r="N12" s="191"/>
    </row>
    <row r="13" spans="1:14" ht="21.75" customHeight="1" x14ac:dyDescent="0.35">
      <c r="A13" s="446"/>
      <c r="B13" s="78" t="s">
        <v>179</v>
      </c>
      <c r="C13" s="450"/>
      <c r="D13" s="450"/>
      <c r="E13" s="453"/>
      <c r="F13" s="464"/>
      <c r="G13" s="467"/>
      <c r="H13" s="464"/>
      <c r="I13" s="467"/>
      <c r="J13" s="196" t="s">
        <v>57</v>
      </c>
      <c r="K13" s="79" t="s">
        <v>183</v>
      </c>
      <c r="L13" s="456"/>
      <c r="M13" s="459"/>
      <c r="N13" s="191"/>
    </row>
    <row r="14" spans="1:14" ht="21.75" customHeight="1" x14ac:dyDescent="0.35">
      <c r="A14" s="446"/>
      <c r="B14" s="78" t="s">
        <v>184</v>
      </c>
      <c r="C14" s="450"/>
      <c r="D14" s="450"/>
      <c r="E14" s="453"/>
      <c r="F14" s="464"/>
      <c r="G14" s="467"/>
      <c r="H14" s="464"/>
      <c r="I14" s="467"/>
      <c r="J14" s="196" t="s">
        <v>55</v>
      </c>
      <c r="K14" s="80" t="s">
        <v>185</v>
      </c>
      <c r="L14" s="456"/>
      <c r="M14" s="459"/>
      <c r="N14" s="191"/>
    </row>
    <row r="15" spans="1:14" ht="21.75" customHeight="1" x14ac:dyDescent="0.35">
      <c r="A15" s="448"/>
      <c r="B15" s="148"/>
      <c r="C15" s="451"/>
      <c r="D15" s="451"/>
      <c r="E15" s="454"/>
      <c r="F15" s="465"/>
      <c r="G15" s="468"/>
      <c r="H15" s="465"/>
      <c r="I15" s="468"/>
      <c r="J15" s="134"/>
      <c r="K15" s="80"/>
      <c r="L15" s="457"/>
      <c r="M15" s="460"/>
      <c r="N15" s="191"/>
    </row>
    <row r="16" spans="1:14" ht="21" customHeight="1" x14ac:dyDescent="0.35">
      <c r="A16" s="445">
        <v>3</v>
      </c>
      <c r="B16" s="75" t="s">
        <v>186</v>
      </c>
      <c r="C16" s="449">
        <v>23364.49</v>
      </c>
      <c r="D16" s="449">
        <v>20420</v>
      </c>
      <c r="E16" s="452" t="s">
        <v>52</v>
      </c>
      <c r="F16" s="195" t="s">
        <v>125</v>
      </c>
      <c r="G16" s="192">
        <v>20420</v>
      </c>
      <c r="H16" s="463" t="s">
        <v>125</v>
      </c>
      <c r="I16" s="466">
        <v>20420</v>
      </c>
      <c r="J16" s="76"/>
      <c r="K16" s="77"/>
      <c r="L16" s="455" t="s">
        <v>158</v>
      </c>
      <c r="M16" s="458" t="s">
        <v>53</v>
      </c>
      <c r="N16" s="473"/>
    </row>
    <row r="17" spans="1:14" x14ac:dyDescent="0.35">
      <c r="A17" s="446"/>
      <c r="B17" s="78" t="s">
        <v>187</v>
      </c>
      <c r="C17" s="450"/>
      <c r="D17" s="450"/>
      <c r="E17" s="453"/>
      <c r="F17" s="481" t="s">
        <v>130</v>
      </c>
      <c r="G17" s="483">
        <v>22577</v>
      </c>
      <c r="H17" s="464"/>
      <c r="I17" s="467"/>
      <c r="J17" s="196" t="s">
        <v>54</v>
      </c>
      <c r="K17" s="79" t="s">
        <v>188</v>
      </c>
      <c r="L17" s="456"/>
      <c r="M17" s="459"/>
      <c r="N17" s="474"/>
    </row>
    <row r="18" spans="1:14" x14ac:dyDescent="0.35">
      <c r="A18" s="447"/>
      <c r="B18" s="78" t="s">
        <v>189</v>
      </c>
      <c r="C18" s="450"/>
      <c r="D18" s="450"/>
      <c r="E18" s="453"/>
      <c r="F18" s="481"/>
      <c r="G18" s="483"/>
      <c r="H18" s="464"/>
      <c r="I18" s="467"/>
      <c r="J18" s="196" t="s">
        <v>55</v>
      </c>
      <c r="K18" s="80" t="s">
        <v>190</v>
      </c>
      <c r="L18" s="456"/>
      <c r="M18" s="459"/>
      <c r="N18" s="474"/>
    </row>
    <row r="19" spans="1:14" x14ac:dyDescent="0.35">
      <c r="A19" s="448"/>
      <c r="B19" s="81"/>
      <c r="C19" s="451"/>
      <c r="D19" s="451"/>
      <c r="E19" s="454"/>
      <c r="F19" s="193" t="s">
        <v>127</v>
      </c>
      <c r="G19" s="194">
        <v>23272.5</v>
      </c>
      <c r="H19" s="465"/>
      <c r="I19" s="468"/>
      <c r="J19" s="82"/>
      <c r="K19" s="83"/>
      <c r="L19" s="457"/>
      <c r="M19" s="460"/>
      <c r="N19" s="475"/>
    </row>
    <row r="20" spans="1:14" ht="21.75" customHeight="1" x14ac:dyDescent="0.35">
      <c r="A20" s="85"/>
      <c r="B20" s="461" t="s">
        <v>191</v>
      </c>
      <c r="C20" s="461"/>
      <c r="D20" s="461"/>
      <c r="E20" s="461"/>
      <c r="F20" s="461"/>
      <c r="G20" s="461"/>
      <c r="H20" s="462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  <mergeCell ref="L16:L19"/>
    <mergeCell ref="M16:M19"/>
    <mergeCell ref="A12:A15"/>
    <mergeCell ref="G12:G15"/>
    <mergeCell ref="A8:A11"/>
    <mergeCell ref="C8:C11"/>
    <mergeCell ref="D8:D11"/>
    <mergeCell ref="E8:E11"/>
    <mergeCell ref="A16:A19"/>
    <mergeCell ref="C16:C19"/>
    <mergeCell ref="D16:D19"/>
    <mergeCell ref="E16:E19"/>
    <mergeCell ref="H16:H19"/>
    <mergeCell ref="H8:H11"/>
    <mergeCell ref="I8:I11"/>
    <mergeCell ref="L8:L11"/>
    <mergeCell ref="M8:M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BI51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G46" sqref="G46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3" width="12.25" style="56" customWidth="1"/>
    <col min="14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61" ht="33.75" customHeight="1" x14ac:dyDescent="0.3">
      <c r="A5" s="211"/>
      <c r="B5" s="211"/>
      <c r="C5" s="211"/>
      <c r="D5" s="211"/>
      <c r="E5" s="211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220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209" t="s">
        <v>11</v>
      </c>
      <c r="D7" s="210" t="s">
        <v>6</v>
      </c>
      <c r="E7" s="210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9577634.5794392526</v>
      </c>
      <c r="AE10" s="16">
        <f>F10+H10+J10+L10+N10+P10+R10+T10+V10+X10+Z10+AB10</f>
        <v>9577634.5794392526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7" si="0">F11+H11+J11+L11+N11+P11+R11+T11+V11+X11+Z11+AB11</f>
        <v>1587538</v>
      </c>
      <c r="AF11" s="23">
        <f t="shared" ref="AF11:AF38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8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/>
      <c r="AE36" s="16"/>
      <c r="AF36" s="23"/>
    </row>
    <row r="37" spans="1:51" x14ac:dyDescent="0.3">
      <c r="A37" s="14"/>
      <c r="B37" s="19"/>
      <c r="C37" s="20"/>
      <c r="D37" s="17"/>
      <c r="E37" s="17"/>
      <c r="F37" s="21"/>
      <c r="G37" s="22"/>
      <c r="H37" s="22"/>
      <c r="I37" s="22"/>
      <c r="J37" s="16"/>
      <c r="K37" s="18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>SUM(F37:AC37)</f>
        <v>0</v>
      </c>
      <c r="AE37" s="16">
        <f t="shared" si="0"/>
        <v>0</v>
      </c>
      <c r="AF37" s="23" t="e">
        <f>AE37/AD37</f>
        <v>#DIV/0!</v>
      </c>
    </row>
    <row r="38" spans="1:51" x14ac:dyDescent="0.3">
      <c r="A38" s="39"/>
      <c r="B38" s="40" t="s">
        <v>26</v>
      </c>
      <c r="C38" s="41"/>
      <c r="D38" s="42"/>
      <c r="E38" s="42"/>
      <c r="F38" s="43"/>
      <c r="G38" s="44"/>
      <c r="H38" s="44"/>
      <c r="I38" s="44"/>
      <c r="J38" s="42"/>
      <c r="K38" s="45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2">
        <f t="shared" si="2"/>
        <v>0</v>
      </c>
      <c r="AE38" s="42">
        <f t="shared" ref="AE38" si="3">F38+H38+J38</f>
        <v>0</v>
      </c>
      <c r="AF38" s="46" t="e">
        <f t="shared" si="1"/>
        <v>#DIV/0!</v>
      </c>
    </row>
    <row r="39" spans="1:51" x14ac:dyDescent="0.3">
      <c r="A39" s="14"/>
      <c r="B39" s="15"/>
      <c r="C39" s="20"/>
      <c r="D39" s="16"/>
      <c r="E39" s="16"/>
      <c r="F39" s="47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/>
      <c r="AE39" s="16"/>
      <c r="AF39" s="23"/>
    </row>
    <row r="40" spans="1:51" s="50" customFormat="1" x14ac:dyDescent="0.3">
      <c r="A40" s="48"/>
      <c r="B40" s="48" t="s">
        <v>27</v>
      </c>
      <c r="C40" s="20">
        <f t="shared" ref="C40:AC40" si="4">SUM(C9:C38)</f>
        <v>109492962.61</v>
      </c>
      <c r="D40" s="20">
        <f t="shared" si="4"/>
        <v>109480962.61</v>
      </c>
      <c r="E40" s="20">
        <f t="shared" si="4"/>
        <v>12000</v>
      </c>
      <c r="F40" s="20">
        <f t="shared" si="4"/>
        <v>6316726.1500000004</v>
      </c>
      <c r="G40" s="20">
        <f t="shared" si="4"/>
        <v>9719.6</v>
      </c>
      <c r="H40" s="20">
        <f t="shared" si="4"/>
        <v>4850277.53</v>
      </c>
      <c r="I40" s="20">
        <f t="shared" si="4"/>
        <v>0</v>
      </c>
      <c r="J40" s="20">
        <f t="shared" si="4"/>
        <v>767706.53990654205</v>
      </c>
      <c r="K40" s="20">
        <f t="shared" si="4"/>
        <v>0</v>
      </c>
      <c r="L40" s="20">
        <f>SUM(L9:L38)</f>
        <v>9708320.5607476644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>SUM(AD9:AD33)</f>
        <v>21575787.770654205</v>
      </c>
      <c r="AE40" s="20">
        <f>SUM(AE9:AE33)</f>
        <v>21566068.170654207</v>
      </c>
      <c r="AF40" s="49">
        <f>AE40/AD40</f>
        <v>0.99954951355179633</v>
      </c>
    </row>
    <row r="41" spans="1:51" s="50" customFormat="1" x14ac:dyDescent="0.3">
      <c r="A41" s="211"/>
      <c r="B41" s="21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51" x14ac:dyDescent="0.3">
      <c r="A42" s="53"/>
      <c r="B42" s="2" t="s">
        <v>28</v>
      </c>
      <c r="C42" s="2"/>
      <c r="D42" s="54">
        <f>D40</f>
        <v>109480962.61</v>
      </c>
      <c r="E42" s="5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2"/>
      <c r="AE42" s="2"/>
    </row>
    <row r="43" spans="1:51" ht="19.5" thickBot="1" x14ac:dyDescent="0.35">
      <c r="B43" s="50" t="s">
        <v>29</v>
      </c>
      <c r="C43" s="2"/>
      <c r="D43" s="58">
        <f>SUM(D42*0.3)</f>
        <v>32844288.783</v>
      </c>
      <c r="E43" s="59"/>
      <c r="AD43" s="50"/>
      <c r="AE43" s="2"/>
    </row>
    <row r="44" spans="1:51" ht="19.5" thickTop="1" x14ac:dyDescent="0.3">
      <c r="C44" s="2"/>
      <c r="D44" s="2"/>
      <c r="E44" s="60"/>
      <c r="AD44" s="2"/>
      <c r="AE44" s="2"/>
      <c r="AF44" s="61"/>
    </row>
    <row r="45" spans="1:51" x14ac:dyDescent="0.3">
      <c r="B45" s="2" t="s">
        <v>221</v>
      </c>
      <c r="C45" s="2"/>
      <c r="D45" s="59">
        <f>SUM(AE40)</f>
        <v>21566068.170654207</v>
      </c>
      <c r="E45" s="61"/>
      <c r="L45" s="20"/>
    </row>
    <row r="46" spans="1:51" x14ac:dyDescent="0.3">
      <c r="B46" s="50" t="s">
        <v>30</v>
      </c>
      <c r="D46" s="62">
        <f>SUM(D45/D42)</f>
        <v>0.19698464149861578</v>
      </c>
    </row>
    <row r="48" spans="1:51" s="56" customFormat="1" x14ac:dyDescent="0.3">
      <c r="A48" s="2"/>
      <c r="B48" s="2" t="s">
        <v>31</v>
      </c>
      <c r="C48" s="2"/>
      <c r="D48" s="60">
        <f>D45-D43</f>
        <v>-11278220.612345792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51" spans="1:61" s="56" customFormat="1" x14ac:dyDescent="0.3">
      <c r="A51" s="2"/>
      <c r="B51" s="2"/>
      <c r="C51" s="12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34"/>
  <sheetViews>
    <sheetView topLeftCell="A16" zoomScale="60" zoomScaleNormal="60" workbookViewId="0">
      <selection activeCell="H30" sqref="H30:H3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437" t="s">
        <v>202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223" t="s">
        <v>32</v>
      </c>
    </row>
    <row r="3" spans="1:14" x14ac:dyDescent="0.35">
      <c r="A3" s="437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4" x14ac:dyDescent="0.35">
      <c r="A4" s="437" t="s">
        <v>203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4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42" x14ac:dyDescent="0.35">
      <c r="A6" s="500" t="s">
        <v>33</v>
      </c>
      <c r="B6" s="438" t="s">
        <v>34</v>
      </c>
      <c r="C6" s="65" t="s">
        <v>35</v>
      </c>
      <c r="D6" s="66" t="s">
        <v>36</v>
      </c>
      <c r="E6" s="438" t="s">
        <v>37</v>
      </c>
      <c r="F6" s="438" t="s">
        <v>38</v>
      </c>
      <c r="G6" s="438"/>
      <c r="H6" s="440" t="s">
        <v>39</v>
      </c>
      <c r="I6" s="440"/>
      <c r="J6" s="441" t="s">
        <v>40</v>
      </c>
      <c r="K6" s="441" t="s">
        <v>41</v>
      </c>
      <c r="L6" s="442" t="s">
        <v>42</v>
      </c>
      <c r="M6" s="443" t="s">
        <v>43</v>
      </c>
      <c r="N6" s="444"/>
    </row>
    <row r="7" spans="1:14" ht="63" x14ac:dyDescent="0.35">
      <c r="A7" s="488"/>
      <c r="B7" s="439"/>
      <c r="C7" s="68" t="s">
        <v>44</v>
      </c>
      <c r="D7" s="69" t="s">
        <v>45</v>
      </c>
      <c r="E7" s="439"/>
      <c r="F7" s="221" t="s">
        <v>46</v>
      </c>
      <c r="G7" s="212" t="s">
        <v>47</v>
      </c>
      <c r="H7" s="71" t="s">
        <v>48</v>
      </c>
      <c r="I7" s="72" t="s">
        <v>49</v>
      </c>
      <c r="J7" s="439"/>
      <c r="K7" s="439"/>
      <c r="L7" s="442"/>
      <c r="M7" s="224" t="s">
        <v>50</v>
      </c>
      <c r="N7" s="74" t="s">
        <v>51</v>
      </c>
    </row>
    <row r="8" spans="1:14" ht="21" customHeight="1" x14ac:dyDescent="0.35">
      <c r="A8" s="445">
        <v>1</v>
      </c>
      <c r="B8" s="75" t="s">
        <v>195</v>
      </c>
      <c r="C8" s="449">
        <v>12000</v>
      </c>
      <c r="D8" s="449">
        <v>12840</v>
      </c>
      <c r="E8" s="452" t="s">
        <v>52</v>
      </c>
      <c r="F8" s="463" t="s">
        <v>196</v>
      </c>
      <c r="G8" s="466">
        <v>12840</v>
      </c>
      <c r="H8" s="463" t="s">
        <v>196</v>
      </c>
      <c r="I8" s="466">
        <v>12840</v>
      </c>
      <c r="J8" s="76"/>
      <c r="K8" s="77"/>
      <c r="L8" s="455" t="s">
        <v>222</v>
      </c>
      <c r="M8" s="458" t="s">
        <v>53</v>
      </c>
      <c r="N8" s="458"/>
    </row>
    <row r="9" spans="1:14" x14ac:dyDescent="0.35">
      <c r="A9" s="446"/>
      <c r="B9" s="78" t="s">
        <v>197</v>
      </c>
      <c r="C9" s="450"/>
      <c r="D9" s="450"/>
      <c r="E9" s="453"/>
      <c r="F9" s="464"/>
      <c r="G9" s="467"/>
      <c r="H9" s="464"/>
      <c r="I9" s="467"/>
      <c r="J9" s="219" t="s">
        <v>54</v>
      </c>
      <c r="K9" s="79" t="s">
        <v>198</v>
      </c>
      <c r="L9" s="456"/>
      <c r="M9" s="459"/>
      <c r="N9" s="459"/>
    </row>
    <row r="10" spans="1:14" x14ac:dyDescent="0.35">
      <c r="A10" s="447"/>
      <c r="B10" s="78"/>
      <c r="C10" s="450"/>
      <c r="D10" s="450"/>
      <c r="E10" s="453"/>
      <c r="F10" s="213" t="s">
        <v>199</v>
      </c>
      <c r="G10" s="215">
        <v>13963.5</v>
      </c>
      <c r="H10" s="464"/>
      <c r="I10" s="467"/>
      <c r="J10" s="219" t="s">
        <v>55</v>
      </c>
      <c r="K10" s="80" t="s">
        <v>200</v>
      </c>
      <c r="L10" s="456"/>
      <c r="M10" s="459"/>
      <c r="N10" s="459"/>
    </row>
    <row r="11" spans="1:14" x14ac:dyDescent="0.35">
      <c r="A11" s="448"/>
      <c r="B11" s="81"/>
      <c r="C11" s="451"/>
      <c r="D11" s="451"/>
      <c r="E11" s="454"/>
      <c r="F11" s="214" t="s">
        <v>201</v>
      </c>
      <c r="G11" s="216">
        <v>17655</v>
      </c>
      <c r="H11" s="465"/>
      <c r="I11" s="468"/>
      <c r="J11" s="82"/>
      <c r="K11" s="83"/>
      <c r="L11" s="457"/>
      <c r="M11" s="460"/>
      <c r="N11" s="460"/>
    </row>
    <row r="12" spans="1:14" ht="21.75" customHeight="1" x14ac:dyDescent="0.35">
      <c r="A12" s="85"/>
      <c r="B12" s="461" t="s">
        <v>58</v>
      </c>
      <c r="C12" s="461"/>
      <c r="D12" s="461"/>
      <c r="E12" s="461"/>
      <c r="F12" s="461"/>
      <c r="G12" s="461"/>
      <c r="H12" s="462"/>
      <c r="I12" s="86">
        <f>SUM(I8:I11)</f>
        <v>12840</v>
      </c>
      <c r="J12" s="87"/>
      <c r="K12" s="88"/>
      <c r="L12" s="89"/>
      <c r="M12" s="90"/>
      <c r="N12" s="91"/>
    </row>
    <row r="18" spans="1:14" x14ac:dyDescent="0.35">
      <c r="A18" s="437" t="s">
        <v>217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223" t="s">
        <v>32</v>
      </c>
    </row>
    <row r="19" spans="1:14" x14ac:dyDescent="0.35">
      <c r="A19" s="437" t="s">
        <v>2</v>
      </c>
      <c r="B19" s="437"/>
      <c r="C19" s="437"/>
      <c r="D19" s="437"/>
      <c r="E19" s="437"/>
      <c r="F19" s="437"/>
      <c r="G19" s="437"/>
      <c r="H19" s="437"/>
      <c r="I19" s="437"/>
      <c r="J19" s="437"/>
      <c r="K19" s="437"/>
      <c r="L19" s="437"/>
      <c r="M19" s="437"/>
    </row>
    <row r="20" spans="1:14" x14ac:dyDescent="0.35">
      <c r="A20" s="437" t="s">
        <v>203</v>
      </c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</row>
    <row r="22" spans="1:14" ht="42" x14ac:dyDescent="0.35">
      <c r="A22" s="500" t="s">
        <v>33</v>
      </c>
      <c r="B22" s="438" t="s">
        <v>34</v>
      </c>
      <c r="C22" s="65" t="s">
        <v>35</v>
      </c>
      <c r="D22" s="66" t="s">
        <v>36</v>
      </c>
      <c r="E22" s="438" t="s">
        <v>37</v>
      </c>
      <c r="F22" s="438" t="s">
        <v>38</v>
      </c>
      <c r="G22" s="438"/>
      <c r="H22" s="440" t="s">
        <v>39</v>
      </c>
      <c r="I22" s="440"/>
      <c r="J22" s="441" t="s">
        <v>40</v>
      </c>
      <c r="K22" s="441" t="s">
        <v>41</v>
      </c>
      <c r="L22" s="442" t="s">
        <v>42</v>
      </c>
      <c r="M22" s="443" t="s">
        <v>43</v>
      </c>
      <c r="N22" s="444"/>
    </row>
    <row r="23" spans="1:14" ht="63" x14ac:dyDescent="0.35">
      <c r="A23" s="488"/>
      <c r="B23" s="439"/>
      <c r="C23" s="68" t="s">
        <v>44</v>
      </c>
      <c r="D23" s="92" t="s">
        <v>45</v>
      </c>
      <c r="E23" s="439"/>
      <c r="F23" s="221" t="s">
        <v>46</v>
      </c>
      <c r="G23" s="212" t="s">
        <v>47</v>
      </c>
      <c r="H23" s="71" t="s">
        <v>48</v>
      </c>
      <c r="I23" s="72" t="s">
        <v>49</v>
      </c>
      <c r="J23" s="439"/>
      <c r="K23" s="439"/>
      <c r="L23" s="442"/>
      <c r="M23" s="224" t="s">
        <v>50</v>
      </c>
      <c r="N23" s="74" t="s">
        <v>51</v>
      </c>
    </row>
    <row r="24" spans="1:14" x14ac:dyDescent="0.35">
      <c r="A24" s="445">
        <v>1</v>
      </c>
      <c r="B24" s="77" t="s">
        <v>204</v>
      </c>
      <c r="C24" s="477">
        <v>11214000</v>
      </c>
      <c r="D24" s="477">
        <v>11665818</v>
      </c>
      <c r="E24" s="497" t="s">
        <v>56</v>
      </c>
      <c r="F24" s="217" t="s">
        <v>205</v>
      </c>
      <c r="G24" s="212">
        <v>9449900</v>
      </c>
      <c r="H24" s="491" t="s">
        <v>205</v>
      </c>
      <c r="I24" s="466">
        <v>9447043</v>
      </c>
      <c r="J24" s="218"/>
      <c r="K24" s="218"/>
      <c r="L24" s="509" t="s">
        <v>192</v>
      </c>
      <c r="M24" s="458" t="s">
        <v>53</v>
      </c>
      <c r="N24" s="504"/>
    </row>
    <row r="25" spans="1:14" x14ac:dyDescent="0.35">
      <c r="A25" s="446"/>
      <c r="B25" s="80" t="s">
        <v>179</v>
      </c>
      <c r="C25" s="478"/>
      <c r="D25" s="478"/>
      <c r="E25" s="498"/>
      <c r="F25" s="213" t="s">
        <v>206</v>
      </c>
      <c r="G25" s="215">
        <v>9570000</v>
      </c>
      <c r="H25" s="501"/>
      <c r="I25" s="467"/>
      <c r="J25" s="219"/>
      <c r="K25" s="79"/>
      <c r="L25" s="510"/>
      <c r="M25" s="507"/>
      <c r="N25" s="505"/>
    </row>
    <row r="26" spans="1:14" x14ac:dyDescent="0.35">
      <c r="A26" s="446"/>
      <c r="B26" s="80" t="s">
        <v>207</v>
      </c>
      <c r="C26" s="478"/>
      <c r="D26" s="478"/>
      <c r="E26" s="498"/>
      <c r="F26" s="481" t="s">
        <v>208</v>
      </c>
      <c r="G26" s="483">
        <v>10188000</v>
      </c>
      <c r="H26" s="492"/>
      <c r="I26" s="467"/>
      <c r="J26" s="219" t="s">
        <v>54</v>
      </c>
      <c r="K26" s="79" t="s">
        <v>209</v>
      </c>
      <c r="L26" s="510"/>
      <c r="M26" s="507"/>
      <c r="N26" s="505"/>
    </row>
    <row r="27" spans="1:14" x14ac:dyDescent="0.35">
      <c r="A27" s="446"/>
      <c r="B27" s="80"/>
      <c r="C27" s="478"/>
      <c r="D27" s="478"/>
      <c r="E27" s="498"/>
      <c r="F27" s="481"/>
      <c r="G27" s="483"/>
      <c r="H27" s="492"/>
      <c r="I27" s="467"/>
      <c r="J27" s="219" t="s">
        <v>55</v>
      </c>
      <c r="K27" s="80" t="s">
        <v>210</v>
      </c>
      <c r="L27" s="510"/>
      <c r="M27" s="507"/>
      <c r="N27" s="505"/>
    </row>
    <row r="28" spans="1:14" x14ac:dyDescent="0.35">
      <c r="A28" s="446"/>
      <c r="B28" s="80"/>
      <c r="C28" s="478"/>
      <c r="D28" s="478"/>
      <c r="E28" s="498"/>
      <c r="F28" s="213" t="s">
        <v>211</v>
      </c>
      <c r="G28" s="215">
        <v>10256919</v>
      </c>
      <c r="H28" s="492"/>
      <c r="I28" s="467"/>
      <c r="J28" s="219"/>
      <c r="K28" s="80"/>
      <c r="L28" s="510"/>
      <c r="M28" s="507"/>
      <c r="N28" s="505"/>
    </row>
    <row r="29" spans="1:14" x14ac:dyDescent="0.35">
      <c r="A29" s="448"/>
      <c r="B29" s="83"/>
      <c r="C29" s="478"/>
      <c r="D29" s="478"/>
      <c r="E29" s="499"/>
      <c r="F29" s="214" t="s">
        <v>76</v>
      </c>
      <c r="G29" s="216">
        <v>11638000</v>
      </c>
      <c r="H29" s="493"/>
      <c r="I29" s="468"/>
      <c r="J29" s="220"/>
      <c r="K29" s="220"/>
      <c r="L29" s="511"/>
      <c r="M29" s="508"/>
      <c r="N29" s="506"/>
    </row>
    <row r="30" spans="1:14" x14ac:dyDescent="0.35">
      <c r="A30" s="446">
        <v>2</v>
      </c>
      <c r="B30" s="186" t="s">
        <v>212</v>
      </c>
      <c r="C30" s="477">
        <v>934500</v>
      </c>
      <c r="D30" s="477">
        <v>997718</v>
      </c>
      <c r="E30" s="452" t="s">
        <v>56</v>
      </c>
      <c r="F30" s="464" t="s">
        <v>208</v>
      </c>
      <c r="G30" s="467">
        <v>928800</v>
      </c>
      <c r="H30" s="464" t="s">
        <v>208</v>
      </c>
      <c r="I30" s="467">
        <v>928020</v>
      </c>
      <c r="J30" s="187"/>
      <c r="K30" s="187"/>
      <c r="L30" s="455" t="s">
        <v>218</v>
      </c>
      <c r="M30" s="458" t="s">
        <v>53</v>
      </c>
      <c r="N30" s="458"/>
    </row>
    <row r="31" spans="1:14" x14ac:dyDescent="0.35">
      <c r="A31" s="446"/>
      <c r="B31" s="78" t="s">
        <v>213</v>
      </c>
      <c r="C31" s="478"/>
      <c r="D31" s="478"/>
      <c r="E31" s="453"/>
      <c r="F31" s="464"/>
      <c r="G31" s="467"/>
      <c r="H31" s="464"/>
      <c r="I31" s="467"/>
      <c r="J31" s="219" t="s">
        <v>57</v>
      </c>
      <c r="K31" s="79" t="s">
        <v>214</v>
      </c>
      <c r="L31" s="456"/>
      <c r="M31" s="459"/>
      <c r="N31" s="459"/>
    </row>
    <row r="32" spans="1:14" x14ac:dyDescent="0.35">
      <c r="A32" s="446"/>
      <c r="B32" s="78" t="s">
        <v>215</v>
      </c>
      <c r="C32" s="478"/>
      <c r="D32" s="478"/>
      <c r="E32" s="453"/>
      <c r="F32" s="464"/>
      <c r="G32" s="467"/>
      <c r="H32" s="464"/>
      <c r="I32" s="467"/>
      <c r="J32" s="219" t="s">
        <v>55</v>
      </c>
      <c r="K32" s="80" t="s">
        <v>210</v>
      </c>
      <c r="L32" s="456"/>
      <c r="M32" s="459"/>
      <c r="N32" s="459"/>
    </row>
    <row r="33" spans="1:14" x14ac:dyDescent="0.35">
      <c r="A33" s="448"/>
      <c r="B33" s="83" t="s">
        <v>216</v>
      </c>
      <c r="C33" s="478"/>
      <c r="D33" s="478"/>
      <c r="E33" s="454"/>
      <c r="F33" s="465"/>
      <c r="G33" s="468"/>
      <c r="H33" s="465"/>
      <c r="I33" s="468"/>
      <c r="J33" s="222"/>
      <c r="K33" s="95"/>
      <c r="L33" s="457"/>
      <c r="M33" s="460"/>
      <c r="N33" s="460"/>
    </row>
    <row r="34" spans="1:14" ht="21" customHeight="1" x14ac:dyDescent="0.35">
      <c r="A34" s="85"/>
      <c r="B34" s="502" t="s">
        <v>138</v>
      </c>
      <c r="C34" s="502"/>
      <c r="D34" s="502"/>
      <c r="E34" s="502"/>
      <c r="F34" s="502"/>
      <c r="G34" s="502"/>
      <c r="H34" s="503"/>
      <c r="I34" s="86">
        <f>SUM(I24:I33)</f>
        <v>10375063</v>
      </c>
      <c r="J34" s="96"/>
      <c r="K34" s="97"/>
      <c r="L34" s="89"/>
      <c r="M34" s="90"/>
      <c r="N34" s="91"/>
    </row>
  </sheetData>
  <mergeCells count="59">
    <mergeCell ref="N30:N33"/>
    <mergeCell ref="N24:N29"/>
    <mergeCell ref="M24:M29"/>
    <mergeCell ref="L24:L29"/>
    <mergeCell ref="H30:H33"/>
    <mergeCell ref="I30:I33"/>
    <mergeCell ref="B34:H34"/>
    <mergeCell ref="A18:M18"/>
    <mergeCell ref="A19:M19"/>
    <mergeCell ref="A20:M20"/>
    <mergeCell ref="L22:L23"/>
    <mergeCell ref="M22:N22"/>
    <mergeCell ref="L30:L33"/>
    <mergeCell ref="M30:M33"/>
    <mergeCell ref="A30:A33"/>
    <mergeCell ref="C30:C33"/>
    <mergeCell ref="D30:D33"/>
    <mergeCell ref="E30:E33"/>
    <mergeCell ref="F30:F33"/>
    <mergeCell ref="G30:G33"/>
    <mergeCell ref="A24:A29"/>
    <mergeCell ref="C24:C29"/>
    <mergeCell ref="D24:D29"/>
    <mergeCell ref="E24:E29"/>
    <mergeCell ref="H24:H29"/>
    <mergeCell ref="I24:I29"/>
    <mergeCell ref="F26:F27"/>
    <mergeCell ref="G26:G27"/>
    <mergeCell ref="A22:A23"/>
    <mergeCell ref="B22:B23"/>
    <mergeCell ref="E22:E23"/>
    <mergeCell ref="F22:G22"/>
    <mergeCell ref="H22:I22"/>
    <mergeCell ref="J22:J23"/>
    <mergeCell ref="B12:H12"/>
    <mergeCell ref="F8:F9"/>
    <mergeCell ref="G8:G9"/>
    <mergeCell ref="K22:K23"/>
    <mergeCell ref="I8:I11"/>
    <mergeCell ref="L8:L11"/>
    <mergeCell ref="M8:M11"/>
    <mergeCell ref="N8:N11"/>
    <mergeCell ref="L6:L7"/>
    <mergeCell ref="M6:N6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BI54"/>
  <sheetViews>
    <sheetView topLeftCell="C4" zoomScale="90" zoomScaleNormal="90" zoomScaleSheetLayoutView="100" workbookViewId="0">
      <pane ySplit="4" topLeftCell="A8" activePane="bottomLeft" state="frozen"/>
      <selection activeCell="R4" sqref="R4"/>
      <selection pane="bottomLeft" activeCell="AK11" sqref="AK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</row>
    <row r="2" spans="1:6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</row>
    <row r="3" spans="1:6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61" x14ac:dyDescent="0.3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</row>
    <row r="5" spans="1:61" ht="33.75" customHeight="1" x14ac:dyDescent="0.3">
      <c r="A5" s="239"/>
      <c r="B5" s="239"/>
      <c r="C5" s="239"/>
      <c r="D5" s="239"/>
      <c r="E5" s="239"/>
      <c r="F5" s="424">
        <v>243527</v>
      </c>
      <c r="G5" s="425"/>
      <c r="H5" s="424">
        <v>243558</v>
      </c>
      <c r="I5" s="425"/>
      <c r="J5" s="424">
        <v>243588</v>
      </c>
      <c r="K5" s="425"/>
      <c r="L5" s="424">
        <v>243619</v>
      </c>
      <c r="M5" s="425"/>
      <c r="N5" s="424">
        <v>243650</v>
      </c>
      <c r="O5" s="425"/>
      <c r="P5" s="424">
        <v>243678</v>
      </c>
      <c r="Q5" s="425"/>
      <c r="R5" s="424">
        <v>243709</v>
      </c>
      <c r="S5" s="425"/>
      <c r="T5" s="424">
        <v>243739</v>
      </c>
      <c r="U5" s="425"/>
      <c r="V5" s="424">
        <v>243770</v>
      </c>
      <c r="W5" s="425"/>
      <c r="X5" s="424">
        <v>243800</v>
      </c>
      <c r="Y5" s="425"/>
      <c r="Z5" s="424">
        <v>243831</v>
      </c>
      <c r="AA5" s="425"/>
      <c r="AB5" s="424">
        <v>243862</v>
      </c>
      <c r="AC5" s="425"/>
      <c r="AD5" s="426" t="s">
        <v>256</v>
      </c>
      <c r="AE5" s="427"/>
      <c r="AF5" s="428"/>
    </row>
    <row r="6" spans="1:61" ht="36" customHeight="1" x14ac:dyDescent="0.3">
      <c r="A6" s="425" t="s">
        <v>3</v>
      </c>
      <c r="B6" s="425" t="s">
        <v>4</v>
      </c>
      <c r="C6" s="433" t="s">
        <v>5</v>
      </c>
      <c r="D6" s="434"/>
      <c r="E6" s="435"/>
      <c r="F6" s="435" t="s">
        <v>6</v>
      </c>
      <c r="G6" s="430" t="s">
        <v>7</v>
      </c>
      <c r="H6" s="430" t="s">
        <v>6</v>
      </c>
      <c r="I6" s="430" t="s">
        <v>7</v>
      </c>
      <c r="J6" s="430" t="s">
        <v>6</v>
      </c>
      <c r="K6" s="433" t="s">
        <v>7</v>
      </c>
      <c r="L6" s="431" t="s">
        <v>6</v>
      </c>
      <c r="M6" s="431" t="s">
        <v>7</v>
      </c>
      <c r="N6" s="431" t="s">
        <v>6</v>
      </c>
      <c r="O6" s="431" t="s">
        <v>7</v>
      </c>
      <c r="P6" s="431" t="s">
        <v>6</v>
      </c>
      <c r="Q6" s="431" t="s">
        <v>7</v>
      </c>
      <c r="R6" s="431" t="s">
        <v>6</v>
      </c>
      <c r="S6" s="431" t="s">
        <v>7</v>
      </c>
      <c r="T6" s="431" t="s">
        <v>6</v>
      </c>
      <c r="U6" s="431" t="s">
        <v>7</v>
      </c>
      <c r="V6" s="431" t="s">
        <v>6</v>
      </c>
      <c r="W6" s="431" t="s">
        <v>7</v>
      </c>
      <c r="X6" s="431" t="s">
        <v>6</v>
      </c>
      <c r="Y6" s="431" t="s">
        <v>7</v>
      </c>
      <c r="Z6" s="431" t="s">
        <v>6</v>
      </c>
      <c r="AA6" s="431" t="s">
        <v>7</v>
      </c>
      <c r="AB6" s="431" t="s">
        <v>6</v>
      </c>
      <c r="AC6" s="431" t="s">
        <v>7</v>
      </c>
      <c r="AD6" s="430" t="s">
        <v>8</v>
      </c>
      <c r="AE6" s="430" t="s">
        <v>9</v>
      </c>
      <c r="AF6" s="436" t="s">
        <v>10</v>
      </c>
    </row>
    <row r="7" spans="1:61" s="5" customFormat="1" ht="54" customHeight="1" x14ac:dyDescent="0.2">
      <c r="A7" s="425"/>
      <c r="B7" s="425"/>
      <c r="C7" s="237" t="s">
        <v>11</v>
      </c>
      <c r="D7" s="238" t="s">
        <v>6</v>
      </c>
      <c r="E7" s="238" t="s">
        <v>7</v>
      </c>
      <c r="F7" s="435"/>
      <c r="G7" s="430"/>
      <c r="H7" s="430"/>
      <c r="I7" s="430"/>
      <c r="J7" s="430"/>
      <c r="K7" s="43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0"/>
      <c r="AE7" s="430"/>
      <c r="AF7" s="436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11271420.560747664</v>
      </c>
      <c r="AE10" s="16">
        <f>F10+H10+J10+L10+N10+P10+R10+T10+V10+X10+Z10+AB10</f>
        <v>11271420.560747664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0" si="0">F11+H11+J11+L11+N11+P11+R11+T11+V11+X11+Z11+AB11</f>
        <v>1587538</v>
      </c>
      <c r="AF11" s="23">
        <f t="shared" ref="AF11:AF41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1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/>
      <c r="B39" s="19"/>
      <c r="C39" s="20"/>
      <c r="D39" s="17"/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0</v>
      </c>
      <c r="AE39" s="16">
        <f t="shared" si="0"/>
        <v>0</v>
      </c>
      <c r="AF39" s="23" t="e">
        <f t="shared" si="1"/>
        <v>#DIV/0!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>AE40/AD40</f>
        <v>#DIV/0!</v>
      </c>
    </row>
    <row r="41" spans="1:36" x14ac:dyDescent="0.3">
      <c r="A41" s="39"/>
      <c r="B41" s="40" t="s">
        <v>26</v>
      </c>
      <c r="C41" s="41"/>
      <c r="D41" s="42"/>
      <c r="E41" s="42"/>
      <c r="F41" s="43"/>
      <c r="G41" s="44"/>
      <c r="H41" s="44"/>
      <c r="I41" s="44"/>
      <c r="J41" s="42"/>
      <c r="K41" s="45"/>
      <c r="L41" s="42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2">
        <f t="shared" si="2"/>
        <v>0</v>
      </c>
      <c r="AE41" s="42">
        <f t="shared" ref="AE41" si="3">F41+H41+J41</f>
        <v>0</v>
      </c>
      <c r="AF41" s="46" t="e">
        <f t="shared" si="1"/>
        <v>#DIV/0!</v>
      </c>
    </row>
    <row r="42" spans="1:36" x14ac:dyDescent="0.3">
      <c r="A42" s="14"/>
      <c r="B42" s="15"/>
      <c r="C42" s="20"/>
      <c r="D42" s="16"/>
      <c r="E42" s="16"/>
      <c r="F42" s="47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/>
      <c r="AE42" s="16"/>
      <c r="AF42" s="23"/>
    </row>
    <row r="43" spans="1:36" s="50" customFormat="1" x14ac:dyDescent="0.3">
      <c r="A43" s="48"/>
      <c r="B43" s="48" t="s">
        <v>27</v>
      </c>
      <c r="C43" s="20">
        <f t="shared" ref="C43:AC43" si="4">SUM(C9:C41)</f>
        <v>109552962.61</v>
      </c>
      <c r="D43" s="20">
        <f t="shared" si="4"/>
        <v>109540962.61</v>
      </c>
      <c r="E43" s="20">
        <f t="shared" si="4"/>
        <v>12000</v>
      </c>
      <c r="F43" s="20">
        <f t="shared" si="4"/>
        <v>6316726.1500000004</v>
      </c>
      <c r="G43" s="20">
        <f t="shared" si="4"/>
        <v>9719.6</v>
      </c>
      <c r="H43" s="20">
        <f t="shared" si="4"/>
        <v>4850277.53</v>
      </c>
      <c r="I43" s="20">
        <f t="shared" si="4"/>
        <v>0</v>
      </c>
      <c r="J43" s="20">
        <f t="shared" si="4"/>
        <v>767706.53990654205</v>
      </c>
      <c r="K43" s="20">
        <f t="shared" si="4"/>
        <v>0</v>
      </c>
      <c r="L43" s="20">
        <f>SUM(L9:L41)</f>
        <v>9708320.5607476644</v>
      </c>
      <c r="M43" s="20">
        <f t="shared" si="4"/>
        <v>0</v>
      </c>
      <c r="N43" s="20">
        <f t="shared" si="4"/>
        <v>2250600.9313084111</v>
      </c>
      <c r="O43" s="20">
        <f t="shared" si="4"/>
        <v>0</v>
      </c>
      <c r="P43" s="20">
        <f t="shared" si="4"/>
        <v>0</v>
      </c>
      <c r="Q43" s="20">
        <f t="shared" si="4"/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 t="shared" si="4"/>
        <v>0</v>
      </c>
      <c r="V43" s="20">
        <f t="shared" si="4"/>
        <v>0</v>
      </c>
      <c r="W43" s="20">
        <f t="shared" si="4"/>
        <v>0</v>
      </c>
      <c r="X43" s="20">
        <f t="shared" si="4"/>
        <v>0</v>
      </c>
      <c r="Y43" s="20">
        <f t="shared" si="4"/>
        <v>0</v>
      </c>
      <c r="Z43" s="20">
        <f t="shared" si="4"/>
        <v>0</v>
      </c>
      <c r="AA43" s="20">
        <f t="shared" si="4"/>
        <v>0</v>
      </c>
      <c r="AB43" s="20">
        <f t="shared" si="4"/>
        <v>0</v>
      </c>
      <c r="AC43" s="20">
        <f t="shared" si="4"/>
        <v>0</v>
      </c>
      <c r="AD43" s="20">
        <f>SUM(AD9:AD33)</f>
        <v>23766388.70196262</v>
      </c>
      <c r="AE43" s="20">
        <f>SUM(AE9:AE33)</f>
        <v>23756669.101962619</v>
      </c>
      <c r="AF43" s="49">
        <f>AE43/AD43</f>
        <v>0.99959103589014353</v>
      </c>
    </row>
    <row r="44" spans="1:36" s="50" customFormat="1" x14ac:dyDescent="0.3">
      <c r="A44" s="239"/>
      <c r="B44" s="23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6" x14ac:dyDescent="0.3">
      <c r="A45" s="53"/>
      <c r="B45" s="2" t="s">
        <v>28</v>
      </c>
      <c r="C45" s="2"/>
      <c r="D45" s="54">
        <f>D43</f>
        <v>109540962.61</v>
      </c>
      <c r="E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2"/>
      <c r="AE45" s="2"/>
    </row>
    <row r="46" spans="1:36" ht="19.5" thickBot="1" x14ac:dyDescent="0.35">
      <c r="B46" s="50" t="s">
        <v>29</v>
      </c>
      <c r="C46" s="2"/>
      <c r="D46" s="58">
        <f>SUM(D45*0.3)</f>
        <v>32862288.783</v>
      </c>
      <c r="E46" s="59"/>
      <c r="AD46" s="50"/>
      <c r="AE46" s="2"/>
    </row>
    <row r="47" spans="1:36" ht="19.5" thickTop="1" x14ac:dyDescent="0.3">
      <c r="C47" s="2"/>
      <c r="D47" s="2"/>
      <c r="E47" s="60"/>
      <c r="AD47" s="2"/>
      <c r="AE47" s="2"/>
      <c r="AF47" s="61"/>
    </row>
    <row r="48" spans="1:36" x14ac:dyDescent="0.3">
      <c r="B48" s="2" t="s">
        <v>221</v>
      </c>
      <c r="C48" s="2"/>
      <c r="D48" s="59">
        <f>SUM(AE43)</f>
        <v>23756669.101962619</v>
      </c>
      <c r="E48" s="61"/>
      <c r="L48" s="20"/>
    </row>
    <row r="49" spans="1:61" x14ac:dyDescent="0.3">
      <c r="B49" s="50" t="s">
        <v>30</v>
      </c>
      <c r="D49" s="62">
        <f>SUM(D48/D45)</f>
        <v>0.21687475201896639</v>
      </c>
    </row>
    <row r="51" spans="1:61" s="56" customFormat="1" x14ac:dyDescent="0.3">
      <c r="A51" s="2"/>
      <c r="B51" s="2" t="s">
        <v>31</v>
      </c>
      <c r="C51" s="2"/>
      <c r="D51" s="60">
        <f>D48-D46</f>
        <v>-9105619.6810373813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4" spans="1:61" s="56" customFormat="1" x14ac:dyDescent="0.3">
      <c r="A54" s="2"/>
      <c r="B54" s="2"/>
      <c r="C54" s="125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29</vt:i4>
      </vt:variant>
    </vt:vector>
  </HeadingPairs>
  <TitlesOfParts>
    <vt:vector size="50" baseType="lpstr">
      <vt:lpstr>smes ต.ค. 66</vt:lpstr>
      <vt:lpstr>แบบ สขร. ต.ค. 66 </vt:lpstr>
      <vt:lpstr>smes พ.ย. 66</vt:lpstr>
      <vt:lpstr>แบบ สขร. พ.ย. 66</vt:lpstr>
      <vt:lpstr>smes ธ.ค. 66</vt:lpstr>
      <vt:lpstr>แบบ สขร. ธ.ค. 66</vt:lpstr>
      <vt:lpstr>smes ม.ค. 67</vt:lpstr>
      <vt:lpstr>แบบ สขร. ม.ค. 67</vt:lpstr>
      <vt:lpstr>smes ก.พ. 67</vt:lpstr>
      <vt:lpstr>แบบ สขร. ก.พ. 67 </vt:lpstr>
      <vt:lpstr>smes มี.ค. 67 </vt:lpstr>
      <vt:lpstr>แบบ สขร. มี.ค. 67 </vt:lpstr>
      <vt:lpstr>smes เม.ย. 67 </vt:lpstr>
      <vt:lpstr>แบบ สขร. เม.ย. 67 </vt:lpstr>
      <vt:lpstr>smes พ.ค. 67 </vt:lpstr>
      <vt:lpstr>แบบ สขร. พ.ค. 67 </vt:lpstr>
      <vt:lpstr>smes มิ.ย. 67 </vt:lpstr>
      <vt:lpstr>แบบ สขร. มิ.ย. 67</vt:lpstr>
      <vt:lpstr>รวมทุกเดือน</vt:lpstr>
      <vt:lpstr>smes ก.ค. 67 </vt:lpstr>
      <vt:lpstr>แบบ สขร. ก.ค. 67</vt:lpstr>
      <vt:lpstr>'smes ก.ค. 67 '!Print_Area</vt:lpstr>
      <vt:lpstr>'smes ก.พ. 67'!Print_Area</vt:lpstr>
      <vt:lpstr>'smes ต.ค. 66'!Print_Area</vt:lpstr>
      <vt:lpstr>'smes ธ.ค. 66'!Print_Area</vt:lpstr>
      <vt:lpstr>'smes พ.ค. 67 '!Print_Area</vt:lpstr>
      <vt:lpstr>'smes พ.ย. 66'!Print_Area</vt:lpstr>
      <vt:lpstr>'smes ม.ค. 67'!Print_Area</vt:lpstr>
      <vt:lpstr>'smes มิ.ย. 67 '!Print_Area</vt:lpstr>
      <vt:lpstr>'smes มี.ค. 67 '!Print_Area</vt:lpstr>
      <vt:lpstr>'smes เม.ย. 67 '!Print_Area</vt:lpstr>
      <vt:lpstr>'แบบ สขร. ก.ค. 67'!Print_Area</vt:lpstr>
      <vt:lpstr>'แบบ สขร. ก.พ. 67 '!Print_Area</vt:lpstr>
      <vt:lpstr>'แบบ สขร. ธ.ค. 66'!Print_Area</vt:lpstr>
      <vt:lpstr>'แบบ สขร. พ.ค. 67 '!Print_Area</vt:lpstr>
      <vt:lpstr>'แบบ สขร. ม.ค. 67'!Print_Area</vt:lpstr>
      <vt:lpstr>'แบบ สขร. มิ.ย. 67'!Print_Area</vt:lpstr>
      <vt:lpstr>'แบบ สขร. มี.ค. 67 '!Print_Area</vt:lpstr>
      <vt:lpstr>'แบบ สขร. เม.ย. 67 '!Print_Area</vt:lpstr>
      <vt:lpstr>รวมทุกเดือน!Print_Area</vt:lpstr>
      <vt:lpstr>'smes ก.ค. 67 '!Print_Titles</vt:lpstr>
      <vt:lpstr>'smes ก.พ. 67'!Print_Titles</vt:lpstr>
      <vt:lpstr>'smes ต.ค. 66'!Print_Titles</vt:lpstr>
      <vt:lpstr>'smes ธ.ค. 66'!Print_Titles</vt:lpstr>
      <vt:lpstr>'smes พ.ค. 67 '!Print_Titles</vt:lpstr>
      <vt:lpstr>'smes พ.ย. 66'!Print_Titles</vt:lpstr>
      <vt:lpstr>'smes ม.ค. 67'!Print_Titles</vt:lpstr>
      <vt:lpstr>'smes มิ.ย. 67 '!Print_Titles</vt:lpstr>
      <vt:lpstr>'smes มี.ค. 67 '!Print_Titles</vt:lpstr>
      <vt:lpstr>'smes เม.ย. 67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2024-08-02T08:09:21Z</cp:lastPrinted>
  <dcterms:created xsi:type="dcterms:W3CDTF">2023-11-01T08:56:18Z</dcterms:created>
  <dcterms:modified xsi:type="dcterms:W3CDTF">2024-09-18T11:53:41Z</dcterms:modified>
</cp:coreProperties>
</file>